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745" activeTab="5"/>
  </bookViews>
  <sheets>
    <sheet name="Биланс успеха" sheetId="1" r:id="rId1"/>
    <sheet name="Биланс стања" sheetId="2" r:id="rId2"/>
    <sheet name="Извештај о новчаним токовима" sheetId="3" r:id="rId3"/>
    <sheet name="Зараде" sheetId="4" r:id="rId4"/>
    <sheet name="Запослени" sheetId="5" r:id="rId5"/>
    <sheet name="Цене" sheetId="6" r:id="rId6"/>
    <sheet name="Субвенције" sheetId="7" r:id="rId7"/>
    <sheet name="Добит" sheetId="8" r:id="rId8"/>
    <sheet name="Донације" sheetId="9" r:id="rId9"/>
    <sheet name="Кредити" sheetId="10" r:id="rId10"/>
    <sheet name="Готовина" sheetId="11" r:id="rId11"/>
    <sheet name="Извештај о инвестицијима" sheetId="12" r:id="rId12"/>
    <sheet name="Образац НБС" sheetId="13" r:id="rId13"/>
  </sheets>
  <externalReferences>
    <externalReference r:id="rId16"/>
  </externalReferences>
  <definedNames>
    <definedName name="_xlnm.Print_Area" localSheetId="2">'Извештај о новчаним токовима'!$A$1:$H$63</definedName>
  </definedNames>
  <calcPr fullCalcOnLoad="1"/>
</workbook>
</file>

<file path=xl/sharedStrings.xml><?xml version="1.0" encoding="utf-8"?>
<sst xmlns="http://schemas.openxmlformats.org/spreadsheetml/2006/main" count="2341" uniqueCount="1523">
  <si>
    <t>Образац 1</t>
  </si>
  <si>
    <t>Предузеће:ЈВП БЕОГРАДВОДЕ</t>
  </si>
  <si>
    <t>Матични број:07029110</t>
  </si>
  <si>
    <t>у 000 динара</t>
  </si>
  <si>
    <t>Група рачуна, рачун</t>
  </si>
  <si>
    <t>ПОЗИЦИЈА</t>
  </si>
  <si>
    <t>AOП</t>
  </si>
  <si>
    <t>Реализација</t>
  </si>
  <si>
    <t>ПРИХОДИ ИЗ РЕДОВНОГ ПОСЛОВАЊА</t>
  </si>
  <si>
    <t>60 до 65, осим 62 и 63</t>
  </si>
  <si>
    <t>А. ПОСЛОВНИ ПРИХОДИ (1002 + 1009 + 1016 + 1017)</t>
  </si>
  <si>
    <t>I. ПРИХОДИ ОД ПРОДАЈЕ РОБЕ (1003 + 1004 + 1005 + 1006 + 1007+ 1008)</t>
  </si>
  <si>
    <t>1. Приходи од продаје робе матичним и зависним правним лицима на домаћем тржишту</t>
  </si>
  <si>
    <t>2. Приходи од продаје робе матичним и зависним правним лицима на иностраном тржишту</t>
  </si>
  <si>
    <t>3. Приходи од продаје робе осталим повезаним правним лицима на домаћем тржишту</t>
  </si>
  <si>
    <t>4. Приходи од продаје робе осталим повезаним правним лицима на иностраном тржишту</t>
  </si>
  <si>
    <t>5. Приходи од продаје робе на домаћем тржишту</t>
  </si>
  <si>
    <t>6. Приходи од продаје робе на иностраном тржишту</t>
  </si>
  <si>
    <t>II. ПРИХОДИ ОД ПРОДАЈЕ ПРОИЗВОДА И УСЛУГА
(1010 + 1011 + 1012 + 1013 + 1014 + 1015)</t>
  </si>
  <si>
    <t>1. Приходи од продаје производа и услуга матичним и зависним правним лицима на домаћем тржишту</t>
  </si>
  <si>
    <t>2. Приходи од продаје производа и услуга матичним и зависним правним лицима на иностраном тржишту</t>
  </si>
  <si>
    <t>3. Приходи од продаје производа и услуга осталим повезаним правним лицима на домаћем тржишту</t>
  </si>
  <si>
    <t>4. Приходи од продаје производа и услуга осталим повезаним правним лицима на иностраном тржишту</t>
  </si>
  <si>
    <t>5. Приходи од продаје производа и услуга на домаћем тржишту</t>
  </si>
  <si>
    <t>6. Приходи од продаје готових производа и услуга на иностраном тржишту</t>
  </si>
  <si>
    <t>III. ПРИХОДИ ОД ПРЕМИЈА, СУБВЕНЦИЈА, ДОТАЦИЈА, ДОНАЦИЈА И СЛ.</t>
  </si>
  <si>
    <t>IV. ДРУГИ ПОСЛОВНИ ПРИХОДИ</t>
  </si>
  <si>
    <t>РАСХОДИ ИЗ РЕДОВНОГ ПОСЛОВАЊА</t>
  </si>
  <si>
    <t>50 до 55, 62 и 63</t>
  </si>
  <si>
    <t>Б. ПОСЛОВНИ РАСХОДИ (1019 – 1020 – 1021 + 1022 + 1023 + 1024 + 1025 + 1026 + 1027 + 1028+ 1029) ≥ 0</t>
  </si>
  <si>
    <t>I. НАБАВНА ВРЕДНОСТ ПРОДАТЕ РОБЕ</t>
  </si>
  <si>
    <t>II. ПРИХОДИ ОД АКТИВИРАЊА УЧИНАКА И РОБЕ</t>
  </si>
  <si>
    <t>III. ПОВЕЋАЊЕ ВРЕДНОСТИ ЗАЛИХА НЕДОВРШЕНИХ И ГОТОВИХ ПРОИЗВОДА И НЕДОВРШЕНИХ УСЛУГА</t>
  </si>
  <si>
    <t>IV. СМАЊЕЊЕ ВРЕДНОСТИ ЗАЛИХА НЕДОВРШЕНИХ И ГОТОВИХ ПРОИЗВОДА И НЕДОВРШЕНИХ УСЛУГА</t>
  </si>
  <si>
    <t>51 осим 513</t>
  </si>
  <si>
    <t>V. ТРОШКОВИ МАТЕРИЈАЛА</t>
  </si>
  <si>
    <t>VI. ТРОШКОВИ ГОРИВА И ЕНЕРГИЈЕ</t>
  </si>
  <si>
    <t>VII. ТРОШКОВИ ЗАРАДА, НАКНАДА ЗАРАДА И ОСТАЛИ ЛИЧНИ РАСХОДИ</t>
  </si>
  <si>
    <t>VIII. ТРОШКОВИ ПРОИЗВОДНИХ УСЛУГА</t>
  </si>
  <si>
    <t>IX. ТРОШКОВИ АМОРТИЗАЦИЈЕ</t>
  </si>
  <si>
    <t>541 до 549</t>
  </si>
  <si>
    <t>X. ТРОШКОВИ ДУГОРОЧНИХ РЕЗЕРВИСАЊА</t>
  </si>
  <si>
    <t>XI. НЕМАТЕРИЈАЛНИ ТРОШКОВИ</t>
  </si>
  <si>
    <t>В. ПОСЛОВНИ ДОБИТАК (1001 – 1018) ≥ 0</t>
  </si>
  <si>
    <t>Г. ПОСЛОВНИ ГУБИТАК (1018 – 1001) ≥ 0</t>
  </si>
  <si>
    <t>Д. ФИНАНСИЈСКИ ПРИХОДИ (1033 + 1038 + 1039)</t>
  </si>
  <si>
    <t>66, осим 662, 663 и 664</t>
  </si>
  <si>
    <t>I. ФИНАНСИЈСКИ ПРИХОДИ ОД ПОВЕЗАНИХ ЛИЦА И ОСТАЛИ ФИНАНСИЈСКИ ПРИХОДИ (1034 + 1035 + 1036 + 1037)</t>
  </si>
  <si>
    <t>1. Финансијски приходи од матичних и зависних правних лица</t>
  </si>
  <si>
    <t>2. Финансијски приходи од осталих повезаних правних лица</t>
  </si>
  <si>
    <t>3. Приходи од учешћа у добитку придружених правних лица и заједничких подухвата</t>
  </si>
  <si>
    <t>4. Остали финансијски приходи</t>
  </si>
  <si>
    <t>II. ПРИХОДИ ОД КАМАТА (ОД ТРЕЋИХ ЛИЦА)</t>
  </si>
  <si>
    <t>663 и 664</t>
  </si>
  <si>
    <t>III. ПОЗИТИВНЕ КУРСНЕ РАЗЛИКЕ И ПОЗИТИВНИ ЕФЕКТИ ВАЛУТНЕ КЛАУЗУЛЕ (ПРЕМА ТРЕЋИМ ЛИЦИМА)</t>
  </si>
  <si>
    <t>Ђ. ФИНАНСИЈСКИ РАСХОДИ (1041 + 1046 + 1047)</t>
  </si>
  <si>
    <t>56, осим 562, 563 и 564</t>
  </si>
  <si>
    <t>I. ФИНАНСИЈСКИ РАСХОДИ ИЗ ОДНОСА СА ПОВЕЗАНИМ ПРАВНИМ ЛИЦИМА И ОСТАЛИ ФИНАНСИЈСКИ РАСХОДИ (1042 + 1043 + 1044 + 1045)</t>
  </si>
  <si>
    <t>1. Финансијски расходи из односа са матичним и зависним правним лицима</t>
  </si>
  <si>
    <t>2. Финансијски расходи из односа са осталим повезаним правним лицима</t>
  </si>
  <si>
    <t>3. Расходи од учешћа у губитку придружених правних лица и заједничких подухвата</t>
  </si>
  <si>
    <t>566 и 569</t>
  </si>
  <si>
    <t>4. Остали финансијски расходи</t>
  </si>
  <si>
    <t>II. РАСХОДИ КАМАТА (ПРЕМА ТРЕЋИМ ЛИЦИМА)</t>
  </si>
  <si>
    <t>563 и 564</t>
  </si>
  <si>
    <t>III. НЕГАТИВНЕ КУРСНЕ РАЗЛИКЕ И НЕГАТИВНИ ЕФЕКТИ ВАЛУТНЕ КЛАУЗУЛЕ (ПРЕМА ТРЕЋИМ ЛИЦИМА)</t>
  </si>
  <si>
    <t>Е. ДОБИТАК ИЗ ФИНАНСИРАЊА (1032 – 1040)</t>
  </si>
  <si>
    <t>Ж. ГУБИТАК ИЗ ФИНАНСИРАЊА (1040 – 1032)</t>
  </si>
  <si>
    <t>683 и 685</t>
  </si>
  <si>
    <t>З. ПРИХОДИ ОД УСКЛАЂИВАЊА ВРЕДНОСТИ ОСТАЛЕ ИМОВИНЕ КОЈА СЕ ИСКАЗУЈЕ ПО ФЕР ВРЕДНОСТИ КРОЗ БИЛАНС УСПЕХА</t>
  </si>
  <si>
    <t>583 и 585</t>
  </si>
  <si>
    <t>И. РАСХОДИ ОД УСКЛАЂИВАЊА ВРЕДНОСТИ ОСТАЛЕ ИМОВИНЕ КОЈА СЕ ИСКАЗУЈЕ ПО ФЕР ВРЕДНОСТИ КРОЗ БИЛАНС УСПЕХА</t>
  </si>
  <si>
    <t>67 и 68, осим 683 и 685</t>
  </si>
  <si>
    <t>Ј. ОСТАЛИ ПРИХОДИ</t>
  </si>
  <si>
    <t>57 и 58, осим 583 и 585</t>
  </si>
  <si>
    <t>К. ОСТАЛИ РАСХОДИ</t>
  </si>
  <si>
    <t>Л. ДОБИТАК ИЗ РЕДОВНОГ ПОСЛОВАЊА ПРЕ ОПОРЕЗИВАЊА 
(1030 – 1031 + 1048 – 1049 + 1050 – 1051 + 1052 – 1053)</t>
  </si>
  <si>
    <t>Љ. ГУБИТАК ИЗ РЕДОВНОГ ПОСЛОВАЊА ПРЕ ОПОРЕЗИВАЊА
 (1031 – 1030 + 1049 – 1048 + 1051 – 1050 + 1053 – 1052)</t>
  </si>
  <si>
    <t>69-59</t>
  </si>
  <si>
    <t>М. НЕТО ДОБИТАК ПОСЛОВАЊА КОЈЕ СЕ ОБУСТАВЉА, ЕФЕКТИ ПРОМЕНЕ РАЧУНОВОДСТВЕНЕ ПОЛИТИКЕ И ИСПРАВКА ГРЕШАКА ИЗ РАНИЈИХ ПЕРИОДА</t>
  </si>
  <si>
    <t>59-69</t>
  </si>
  <si>
    <t>Н. НЕТО ГУБИТАК ПОСЛОВАЊА КОЈЕ СЕ ОБУСТАВЉА, РАСХОДИ ПРОМЕНЕ РАЧУНОВОДСТВЕНЕ ПОЛИТИКЕ И ИСПРАВКА ГРЕШАКА ИЗ РАНИЈИХ ПЕРИОДА</t>
  </si>
  <si>
    <t>Њ. ДОБИТАК ПРЕ ОПОРЕЗИВАЊА (1054 – 1055 + 1056 – 1057)</t>
  </si>
  <si>
    <t>О. ГУБИТАК ПРЕ ОПОРЕЗИВАЊА (1055 – 1054 + 1057 – 1056)</t>
  </si>
  <si>
    <t>П. ПОРЕЗ НА ДОБИТАК</t>
  </si>
  <si>
    <t>I. ПОРЕСКИ РАСХОД ПЕРИОДА</t>
  </si>
  <si>
    <t>део 722</t>
  </si>
  <si>
    <t>II. ОДЛОЖЕНИ ПОРЕСКИ РАСХОДИ ПЕРИОДА</t>
  </si>
  <si>
    <t>III. ОДЛОЖЕНИ ПОРЕСКИ ПРИХОДИ ПЕРИОДА</t>
  </si>
  <si>
    <t>Р. ИСПЛАЋЕНА ЛИЧНА ПРИМАЊА ПОСЛОДАВЦА</t>
  </si>
  <si>
    <t>С. НЕТО ДОБИТАК (1058 – 1059 – 1060 – 1061 + 1062 - 1063)</t>
  </si>
  <si>
    <t>Т. НЕТО ГУБИТАК (1059 – 1058 + 1060 + 1061 – 1062 + 1063)</t>
  </si>
  <si>
    <t>I. НЕТО ДОБИТАК КОЈИ ПРИПАДА МАЊИНСКИМ УЛАГАЧИМА</t>
  </si>
  <si>
    <t>II. НЕТО ДОБИТАК КОЈИ ПРИПАДА ВЕЋИНСКОМ ВЛАСНИКУ</t>
  </si>
  <si>
    <t>III. НЕТО ГУБИТАК  КОЈИ ПРИПАДА МАЊИНСКИМ УЛАГАЧИМА</t>
  </si>
  <si>
    <t>IV. НЕТО ГУБИТАК  КОЈИ ПРИПАДА ВЕЋИНСКОМ ВЛАСНИКУ</t>
  </si>
  <si>
    <t>V. ЗАРАДА ПО АКЦИЈИ</t>
  </si>
  <si>
    <t>1. Основна зарада по акцији</t>
  </si>
  <si>
    <t>2. Умањена (разводњена) зарада по акцији</t>
  </si>
  <si>
    <t>Oвлашћено лице: __________________________</t>
  </si>
  <si>
    <t xml:space="preserve">М.П. </t>
  </si>
  <si>
    <t>Предузеће: ЈВП БЕОГРАДВОДЕ</t>
  </si>
  <si>
    <t>Образац 1А</t>
  </si>
  <si>
    <t>П О З И Ц И Ј А</t>
  </si>
  <si>
    <t>АОП</t>
  </si>
  <si>
    <t xml:space="preserve">
Реализација</t>
  </si>
  <si>
    <t>АКТИВА</t>
  </si>
  <si>
    <t>А. УПИСАНИ А НЕУПЛАЋЕНИ КАПИТАЛ</t>
  </si>
  <si>
    <t>001</t>
  </si>
  <si>
    <r>
      <t xml:space="preserve">Б.СТАЛНА ИМОВИНА </t>
    </r>
    <r>
      <rPr>
        <sz val="14"/>
        <rFont val="Times New Roman"/>
        <family val="1"/>
      </rPr>
      <t>(0003+0010+0019+0024+0034)</t>
    </r>
  </si>
  <si>
    <t>002</t>
  </si>
  <si>
    <t>I. НЕМАТЕРИЈАЛНА ИМОВИНА (0004+0005+0006+0007+0008+0009)</t>
  </si>
  <si>
    <t>003</t>
  </si>
  <si>
    <t>010 и део 019</t>
  </si>
  <si>
    <t>1. Улагања у развој</t>
  </si>
  <si>
    <t>004</t>
  </si>
  <si>
    <t>011, 012 и део 019</t>
  </si>
  <si>
    <t>2. Концесије, патенти, лиценце, робне и услужне марке, софтвер и остала права</t>
  </si>
  <si>
    <t>005</t>
  </si>
  <si>
    <t>013 и део 019</t>
  </si>
  <si>
    <t>3. Гудвил</t>
  </si>
  <si>
    <t>006</t>
  </si>
  <si>
    <t>014 и део 019</t>
  </si>
  <si>
    <t>4. Остала нематеријална имовина</t>
  </si>
  <si>
    <t>007</t>
  </si>
  <si>
    <t>015 и део 019</t>
  </si>
  <si>
    <t>5. Нематеријална имовина у припреми</t>
  </si>
  <si>
    <t>008</t>
  </si>
  <si>
    <t>016 и део 019</t>
  </si>
  <si>
    <t>6. Аванси за нематеријалну имовину</t>
  </si>
  <si>
    <t>009</t>
  </si>
  <si>
    <t>II. НЕКРЕТНИНЕ, ПОСТРОJEЊА И ОПРЕМА (0011 + 0012 + 0013 + 0014 + 0015 + 0016 + 0017 + 0018)</t>
  </si>
  <si>
    <t>010</t>
  </si>
  <si>
    <t>020, 021 и део 029</t>
  </si>
  <si>
    <t>1. Земљиште</t>
  </si>
  <si>
    <t>011</t>
  </si>
  <si>
    <t>022 и део 029</t>
  </si>
  <si>
    <t>2. Грађевински објекти</t>
  </si>
  <si>
    <t>012</t>
  </si>
  <si>
    <t>023 и део 029</t>
  </si>
  <si>
    <t>3. Постројења и опрема</t>
  </si>
  <si>
    <t>013</t>
  </si>
  <si>
    <t>024 и део 029</t>
  </si>
  <si>
    <t>4. Инвестиционе некретнине</t>
  </si>
  <si>
    <t>014</t>
  </si>
  <si>
    <t>025 и део 029</t>
  </si>
  <si>
    <t>5. Остале некретнине, постројења и опрема</t>
  </si>
  <si>
    <t>015</t>
  </si>
  <si>
    <t>026 и део 029</t>
  </si>
  <si>
    <t>6. Некретнине, постројења и опрема у припреми</t>
  </si>
  <si>
    <t>016</t>
  </si>
  <si>
    <t>027 и део 029</t>
  </si>
  <si>
    <t>7. Улагања на туђим некретнинама, постројењима и опреми</t>
  </si>
  <si>
    <t>017</t>
  </si>
  <si>
    <t>028 и део 029</t>
  </si>
  <si>
    <t>8. Аванси за некретнине, постројења и опрему</t>
  </si>
  <si>
    <t>018</t>
  </si>
  <si>
    <t>III. БИОЛОШКА СРЕДСТВА (0020 + 0021 + 0022 + 0023)</t>
  </si>
  <si>
    <t>019</t>
  </si>
  <si>
    <t>030, 031 и део 039</t>
  </si>
  <si>
    <t>1. Шуме и вишегодишњи засади</t>
  </si>
  <si>
    <t>020</t>
  </si>
  <si>
    <t>032 и део 039</t>
  </si>
  <si>
    <t>2. Основно стадо</t>
  </si>
  <si>
    <t>021</t>
  </si>
  <si>
    <t>037 и део 039</t>
  </si>
  <si>
    <t>3. Биолошка средства у припреми</t>
  </si>
  <si>
    <t>022</t>
  </si>
  <si>
    <t>038 и део 039</t>
  </si>
  <si>
    <t>4. Аванси за биолошка средства</t>
  </si>
  <si>
    <t>023</t>
  </si>
  <si>
    <t>04. осим 047</t>
  </si>
  <si>
    <t>IV. ДУГОРОЧНИ ФИНАНСИЈСКИ ПЛАСМАНИ 0025 + 0026 + 0027 + 0028 + 0029 + 0030 + 0031 + 0032 + 0033)</t>
  </si>
  <si>
    <t>024</t>
  </si>
  <si>
    <t>040 и део 049</t>
  </si>
  <si>
    <t>1. Учешћа у капиталу зависних правних лица</t>
  </si>
  <si>
    <t>025</t>
  </si>
  <si>
    <t>041 и део 049</t>
  </si>
  <si>
    <t>2. Учешћа у капиталу придружених правних лица и заједничким подухватима</t>
  </si>
  <si>
    <t>026</t>
  </si>
  <si>
    <t>042 и део 049</t>
  </si>
  <si>
    <t>3. Учешћа у капиталу осталих правних лица и друге хартије од вредности расположиве за продају</t>
  </si>
  <si>
    <t>027</t>
  </si>
  <si>
    <t>део 043, део 044 и део 049</t>
  </si>
  <si>
    <t>4. Дугорочни пласмани матичним и зависним правним лицима</t>
  </si>
  <si>
    <t>028</t>
  </si>
  <si>
    <t>5. Дугорочни пласмани осталим повезаним правним лицима</t>
  </si>
  <si>
    <t>029</t>
  </si>
  <si>
    <t>део 045 и део 049</t>
  </si>
  <si>
    <t>6. Дугорочни пласмани у земљи</t>
  </si>
  <si>
    <t>030</t>
  </si>
  <si>
    <t>7. Дугорочни пласмани у иностранству</t>
  </si>
  <si>
    <t>031</t>
  </si>
  <si>
    <t>046 и део 049</t>
  </si>
  <si>
    <t>8. Хартије од вредности које се држе до доспећа</t>
  </si>
  <si>
    <t>032</t>
  </si>
  <si>
    <t>048 и део 049</t>
  </si>
  <si>
    <t>9. Остали дугорочни финансијски пласмани</t>
  </si>
  <si>
    <t>033</t>
  </si>
  <si>
    <t>V. ДУГОРОЧНА ПОТРАЖИВАЊА (0035 + 0036 + 0037 + 0038 + 0039 + 0040 + 0041)</t>
  </si>
  <si>
    <t>034</t>
  </si>
  <si>
    <t>050 и део 059</t>
  </si>
  <si>
    <t>1. Потраживања од матичног и зависних правних лица</t>
  </si>
  <si>
    <t>035</t>
  </si>
  <si>
    <t>051 и део 059</t>
  </si>
  <si>
    <t>2. Потраживања од осталих повезаних лица</t>
  </si>
  <si>
    <t>036</t>
  </si>
  <si>
    <t>052 и део 059</t>
  </si>
  <si>
    <t>3. Потраживања по основу продаје на робни кредит</t>
  </si>
  <si>
    <t>037</t>
  </si>
  <si>
    <t>053 и део 059</t>
  </si>
  <si>
    <t>4. Потраживања за продају по уговорима о финансијском лизингу</t>
  </si>
  <si>
    <t>038</t>
  </si>
  <si>
    <t>054 и део 059</t>
  </si>
  <si>
    <t>5. Потраживања по основу јемства</t>
  </si>
  <si>
    <t>039</t>
  </si>
  <si>
    <t>055 и део 059</t>
  </si>
  <si>
    <t>6. Спорна и сумњива потраживања</t>
  </si>
  <si>
    <t>040</t>
  </si>
  <si>
    <t>056 и део 059</t>
  </si>
  <si>
    <t>7. Остала дугорочна потраживања</t>
  </si>
  <si>
    <t>041</t>
  </si>
  <si>
    <t>В. ОДЛОЖЕНА ПОРЕСКА СРЕДСТВА</t>
  </si>
  <si>
    <t>042</t>
  </si>
  <si>
    <t>Г. ОБРТНА ИМОВИНА (0044 + 0051 + 0059 + 0060 + 0061 + 0062 + 0068 + 0069 + 0070)</t>
  </si>
  <si>
    <t>043</t>
  </si>
  <si>
    <t>Класа 1</t>
  </si>
  <si>
    <t>I. ЗАЛИХЕ (0045 + 0046 + 0047 + 0048 + 0049 + 0050)</t>
  </si>
  <si>
    <t>044</t>
  </si>
  <si>
    <t>1. Материјал, резервни делови, алат и ситан инвентар</t>
  </si>
  <si>
    <t>045</t>
  </si>
  <si>
    <t>2. Недовршена производња и недовршене услуге</t>
  </si>
  <si>
    <t>046</t>
  </si>
  <si>
    <t>3. Готови производи</t>
  </si>
  <si>
    <t>047</t>
  </si>
  <si>
    <t>4. Роба</t>
  </si>
  <si>
    <t>048</t>
  </si>
  <si>
    <t>5. Стална средства намењена продаји</t>
  </si>
  <si>
    <t>049</t>
  </si>
  <si>
    <t>6. Плаћени аванси за залихе и услуге</t>
  </si>
  <si>
    <t>050</t>
  </si>
  <si>
    <t>II. ПОТРАЖИВАЊА ПО ОСНОВУ ПРОДАЈЕ (0052 + 0053 + 0054 + 0055 + 0056 + 0057 + 0058)</t>
  </si>
  <si>
    <t>051</t>
  </si>
  <si>
    <t>200 и део 209</t>
  </si>
  <si>
    <t>1. Купци у земљи – матична и зависна правна лица</t>
  </si>
  <si>
    <t>052</t>
  </si>
  <si>
    <t>201 и део 209</t>
  </si>
  <si>
    <t>2. Купци у Иностранству – матична и зависна правна лица</t>
  </si>
  <si>
    <t>053</t>
  </si>
  <si>
    <t>202 и део 209</t>
  </si>
  <si>
    <t>3. Купци у земљи – остала повезана правна лица</t>
  </si>
  <si>
    <t>054</t>
  </si>
  <si>
    <t>203 и део 209</t>
  </si>
  <si>
    <t>4. Купци у иностранству – остала повезана правна лица</t>
  </si>
  <si>
    <t>055</t>
  </si>
  <si>
    <t>204 и део 209</t>
  </si>
  <si>
    <t>5. Купци у земљи</t>
  </si>
  <si>
    <t>056</t>
  </si>
  <si>
    <t>205 и део 209</t>
  </si>
  <si>
    <t>6. Купци у иностранству</t>
  </si>
  <si>
    <t>057</t>
  </si>
  <si>
    <t>206 и део 209</t>
  </si>
  <si>
    <t>7. Остала потраживања по основу продаје</t>
  </si>
  <si>
    <t>058</t>
  </si>
  <si>
    <t>III. ПОТРАЖИВАЊА ИЗ СПЕЦИФИЧНИХ ПОСЛОВА</t>
  </si>
  <si>
    <t>059</t>
  </si>
  <si>
    <t>IV. ДРУГА ПОТРАЖИВАЊА</t>
  </si>
  <si>
    <t>060</t>
  </si>
  <si>
    <t>V. ФИНАНСИЈСКА СРЕДСТВА КОЈА СЕ ВРЕДНУЈУ ПО ФЕР ВРЕДНОСТИ КРОЗ БИЛАНС УСПЕХА</t>
  </si>
  <si>
    <t>061</t>
  </si>
  <si>
    <t>23 осим 236 и 237</t>
  </si>
  <si>
    <t>VI. КРАТКОРОЧНИ ФИНАНСИЈСКИ ПЛАСМАНИ (0063 + 0064 + 0065 + 0066 + 0067)</t>
  </si>
  <si>
    <t>062</t>
  </si>
  <si>
    <t>230 и део 239</t>
  </si>
  <si>
    <t>1. Краткорочни кредити и пласмани – матична и зависна правна лица</t>
  </si>
  <si>
    <t>063</t>
  </si>
  <si>
    <t>231 и део 239</t>
  </si>
  <si>
    <t>2. Краткорочни кредити и пласмани – остала повезана правна лица</t>
  </si>
  <si>
    <t>064</t>
  </si>
  <si>
    <t>232 и део 239</t>
  </si>
  <si>
    <t>3. Краткорочни кредити и зајмови у земљи</t>
  </si>
  <si>
    <t>065</t>
  </si>
  <si>
    <t>233 и део 239</t>
  </si>
  <si>
    <t>4. Краткорочни кредити и зајмови у иностранству</t>
  </si>
  <si>
    <t>066</t>
  </si>
  <si>
    <t>234, 235, 238 и део 239</t>
  </si>
  <si>
    <t>5. Остали краткорочни финансијски пласмани</t>
  </si>
  <si>
    <t>067</t>
  </si>
  <si>
    <t>VII. ГОТОВИНСКИ ЕКВИВАЛЕНТИ И ГОТОВИНА</t>
  </si>
  <si>
    <t>068</t>
  </si>
  <si>
    <t>VIII. ПОРЕЗ НА ДОДАТУ ВРЕДНОСТ</t>
  </si>
  <si>
    <t>069</t>
  </si>
  <si>
    <t>28 осим 288</t>
  </si>
  <si>
    <t>IX. АКТИВНА ВРЕМЕНСКА РАЗГРАНИЧЕЊА</t>
  </si>
  <si>
    <t>070</t>
  </si>
  <si>
    <t>Д. УКУПНА АКТИВА = ПОСЛОВНА ИМОВИНА (0001 + 0002 + 0042 + 0043)</t>
  </si>
  <si>
    <t>071</t>
  </si>
  <si>
    <t>Ђ. ВАНБИЛАНСНА АКТИВА</t>
  </si>
  <si>
    <t>072</t>
  </si>
  <si>
    <t>ПАСИВА</t>
  </si>
  <si>
    <t>А. КАПИТАЛ (0402 + 0411 – 0412 + 0413 + 0414 + 0415 – 0416 + 0417 + 0420 – 0421) ≥ 0 = (0071 – 0424 – 0441 – 0442)</t>
  </si>
  <si>
    <t>0401</t>
  </si>
  <si>
    <t>I. ОСНОВНИ КАПИТАЛ (0403 + 0404 + 0405 + 0406 + 0407 + 0408 + 0409 + 0410)</t>
  </si>
  <si>
    <t>0402</t>
  </si>
  <si>
    <t>1. Акцијски капитал</t>
  </si>
  <si>
    <t>0403</t>
  </si>
  <si>
    <t>2. Удели друштава с ограниченом одговорношћу</t>
  </si>
  <si>
    <t>0404</t>
  </si>
  <si>
    <t>3. Улози</t>
  </si>
  <si>
    <t>0405</t>
  </si>
  <si>
    <t>4. Државни капитал</t>
  </si>
  <si>
    <t>0406</t>
  </si>
  <si>
    <t>5. Друштвени капитал</t>
  </si>
  <si>
    <t>0407</t>
  </si>
  <si>
    <t>6. Задружни удели</t>
  </si>
  <si>
    <t>0408</t>
  </si>
  <si>
    <t>7. Емисиона премија</t>
  </si>
  <si>
    <t>0409</t>
  </si>
  <si>
    <t>8. Остали основни капитал</t>
  </si>
  <si>
    <t>0410</t>
  </si>
  <si>
    <t>II. УПИСАНИ А НЕУПЛАЋЕНИ КАПИТАЛ</t>
  </si>
  <si>
    <t>0411</t>
  </si>
  <si>
    <t>047 и 237</t>
  </si>
  <si>
    <t>III. ОТКУПЉЕНЕ СОПСТВЕНЕ АКЦИЈЕ</t>
  </si>
  <si>
    <t>0412</t>
  </si>
  <si>
    <t>IV. РЕЗЕРВЕ</t>
  </si>
  <si>
    <t>0413</t>
  </si>
  <si>
    <t>V. РЕВАЛОРИЗАЦИОНЕ РЕЗЕРВЕ ПО ОСНОВУ РЕВАЛОРИЗАЦИЈЕ НЕМАТЕРИЈАЛНЕ ИМОВИНЕ, НЕКРЕТНИНА, ПОСТРОЈЕЊА И ОПРЕМЕ</t>
  </si>
  <si>
    <t>0414</t>
  </si>
  <si>
    <t>33 осим 330</t>
  </si>
  <si>
    <t>VI. НЕРЕАЛИЗОВАНИ ДОБИЦИ ПО ОСНОВУ ХАРТИЈА ОД ВРЕДНОСТИ И ДРУГИХ КОМПОНЕНТИ ОСТАЛОГ СВЕОБУХВАТНОГ РЕЗУЛТАТА (потражна салда рачуна групе 33 осим 330)</t>
  </si>
  <si>
    <t>0415</t>
  </si>
  <si>
    <t>VII. НЕРЕАЛИЗОВАНИ ГУБИЦИ ПО ОСНОВУ ХАРТИЈА ОД ВРЕДНОСТИ И ДРУГИХ КОМПОНЕНТИ ОСТАЛОГ СВЕОБУХВАТНОГ РЕЗУЛТАТА (дуговна салда рачуна групе 33 осим 330)</t>
  </si>
  <si>
    <t>0416</t>
  </si>
  <si>
    <t>VIII. НЕРАСПОРЕЂЕНИ ДОБИТАК (0418 + 0419)</t>
  </si>
  <si>
    <t>0417</t>
  </si>
  <si>
    <t>1. Нераспоређени добитак ранијих година</t>
  </si>
  <si>
    <t>0418</t>
  </si>
  <si>
    <t>2. Нераспоређени добитак текуће године</t>
  </si>
  <si>
    <t>0419</t>
  </si>
  <si>
    <t>IX. УЧЕШЋЕ БЕЗ ПРАВА КОНТРОЛЕ</t>
  </si>
  <si>
    <t>0420</t>
  </si>
  <si>
    <t>X. ГУБИТАК (0422 + 0423)</t>
  </si>
  <si>
    <t>0421</t>
  </si>
  <si>
    <t>1. Губитак ранијих година</t>
  </si>
  <si>
    <t>0422</t>
  </si>
  <si>
    <t>2. Губитак текуће године</t>
  </si>
  <si>
    <t>0423</t>
  </si>
  <si>
    <t>Б. ДУГОРОЧНА РЕЗЕРВИСАЊА И ОБАВЕЗЕ (0425 + 0432)</t>
  </si>
  <si>
    <t>0424</t>
  </si>
  <si>
    <t>X. ДУГОРОЧНА РЕЗЕРВИСАЊА (0426 + 0427 + 0428 + 0429 + 0430 + 0431)</t>
  </si>
  <si>
    <t>0425</t>
  </si>
  <si>
    <t>1. Резервисања за трошкове у гарантном року</t>
  </si>
  <si>
    <t>0426</t>
  </si>
  <si>
    <t>2. Резервисања за трошкове обнављања природних богатстава</t>
  </si>
  <si>
    <t>0427</t>
  </si>
  <si>
    <t>3. Резервисања за трошкове реструктурирања</t>
  </si>
  <si>
    <t>0428</t>
  </si>
  <si>
    <t>4. Резервисања за накнаде и друге бенефиције запослених</t>
  </si>
  <si>
    <t>0429</t>
  </si>
  <si>
    <t>5. Резервисања за трошкове судских спорова</t>
  </si>
  <si>
    <t>0430</t>
  </si>
  <si>
    <t>402 и 409</t>
  </si>
  <si>
    <t>6. Остала дугорочна резервисања</t>
  </si>
  <si>
    <t>0431</t>
  </si>
  <si>
    <t>II. ДУГОРОЧНЕ ОБАВЕЗЕ (0433 + 0434 + 0435 + 0436 + 0437 + 0438 + 0439 + 0440)</t>
  </si>
  <si>
    <t>0432</t>
  </si>
  <si>
    <t>1. Обавезе које се могу конвертовати у капитал</t>
  </si>
  <si>
    <t>0433</t>
  </si>
  <si>
    <t>2. Обавезе према матичним и зависним правним лицима</t>
  </si>
  <si>
    <t>0434</t>
  </si>
  <si>
    <t>3. Обавезе према осталим повезаним правним лицима</t>
  </si>
  <si>
    <t>0435</t>
  </si>
  <si>
    <t>4. Обавезе по емитованим хартијама од вредности у периоду дужем од годину дана</t>
  </si>
  <si>
    <t>0436</t>
  </si>
  <si>
    <t>5. Дугорочни кредити и зајмови у земљи</t>
  </si>
  <si>
    <t>0437</t>
  </si>
  <si>
    <t>6. Дугорочни кредити и зајмови у иностранству</t>
  </si>
  <si>
    <t>0438</t>
  </si>
  <si>
    <t>7. Обавезе по основу финансијског лизинга</t>
  </si>
  <si>
    <t>0439</t>
  </si>
  <si>
    <t>8. Остале дугорочне обавезе</t>
  </si>
  <si>
    <t>0440</t>
  </si>
  <si>
    <t>В. ОДЛОЖЕНЕ ПОРЕСКЕ ОБАВЕЗЕ</t>
  </si>
  <si>
    <t>0441</t>
  </si>
  <si>
    <t>42 до 49 (осим 498)</t>
  </si>
  <si>
    <t>Г. КРАТКОРОЧНЕ ОБАВЕЗЕ (0443 + 0450 + 0451 + 0459 + 0460 + 0461 + 0462)</t>
  </si>
  <si>
    <t>0442</t>
  </si>
  <si>
    <t>I. КРАТКОРОЧНЕ ФИНАНСИЈСКЕ ОБАВЕЗЕ (0444 + 0445 + 0446 + 0447 + 0448 + 0449)</t>
  </si>
  <si>
    <t>0443</t>
  </si>
  <si>
    <t>1. Краткорочни кредити од матичних и зависних правних лица</t>
  </si>
  <si>
    <t>0444</t>
  </si>
  <si>
    <t>2. Краткорочни кредити од осталих повезаних правних лица</t>
  </si>
  <si>
    <t>0445</t>
  </si>
  <si>
    <t>0446</t>
  </si>
  <si>
    <t>0447</t>
  </si>
  <si>
    <t>5. Обавезе по основу сталних средстава и средстава обустављеног пословања намењених продаји</t>
  </si>
  <si>
    <t>0448</t>
  </si>
  <si>
    <t>424, 425, 426 и 429</t>
  </si>
  <si>
    <t>6. Остале краткорочне финансијске обавезе</t>
  </si>
  <si>
    <t>0449</t>
  </si>
  <si>
    <t>II. ПРИМЉЕНИ АВАНСИ, ДЕПОЗИТИ И КАУЦИЈЕ</t>
  </si>
  <si>
    <t>0450</t>
  </si>
  <si>
    <t>43 осим 430</t>
  </si>
  <si>
    <t>III. ОБАВЕЗЕ ИЗ ПОСЛОВАЊА (0452 + 0453 + 0454 + 0455 + 0456 + 0457 + 0458)</t>
  </si>
  <si>
    <t>0451</t>
  </si>
  <si>
    <t>1. Добављачи – матична и зависна правна лица у земљи</t>
  </si>
  <si>
    <t>0452</t>
  </si>
  <si>
    <t>2. Добављачи – матична и зависна правна лица у иностранству</t>
  </si>
  <si>
    <t>0453</t>
  </si>
  <si>
    <t>3. Добављачи – остала повезана правна лица у земљи</t>
  </si>
  <si>
    <t>0454</t>
  </si>
  <si>
    <t>4. Добављачи – остала повезана правна лица у иностранству</t>
  </si>
  <si>
    <t>0455</t>
  </si>
  <si>
    <t>5. Добављачи у земљи</t>
  </si>
  <si>
    <t>0456</t>
  </si>
  <si>
    <t>6. Добављачи у иностранству</t>
  </si>
  <si>
    <t>0457</t>
  </si>
  <si>
    <t>7. Остале обавезе из пословања</t>
  </si>
  <si>
    <t>0458</t>
  </si>
  <si>
    <t>44, 45 и 46</t>
  </si>
  <si>
    <t>IV. ОСТАЛЕ КРАТКОРОЧНЕ ОБАВЕЗЕ</t>
  </si>
  <si>
    <t>0459</t>
  </si>
  <si>
    <t>V. ОБАВЕЗЕ ПО ОСНОВУ ПОРЕЗА НА ДОДАТУ ВРЕДНОСТ</t>
  </si>
  <si>
    <t>0460</t>
  </si>
  <si>
    <t>VI. ОБАВЕЗЕ ЗА ОСТАЛЕ ПОРЕЗЕ, ДОПРИНОСЕ И ДРУГЕ ДАЖБИНЕ</t>
  </si>
  <si>
    <t>0461</t>
  </si>
  <si>
    <t>49 осим 498</t>
  </si>
  <si>
    <t>VII. ПАСИВНА ВРЕМЕНСКА РАЗГРАНИЧЕЊА</t>
  </si>
  <si>
    <t>0462</t>
  </si>
  <si>
    <t>Д. ГУБИТАК ИЗНАД ВИСИНЕ КАПИТАЛА (0412 + 0416 + 0421 – 0420 – 0417 – 0415 – 0414 – 0413 – 0411 – 0402) ≥ 0 = (0441 + 0424 + 0442 – 0071) ≥ 0</t>
  </si>
  <si>
    <t>0463</t>
  </si>
  <si>
    <t>Ђ. УКУПНА ПАСИВА (0424 + 0442 + 0441 + 0401 – 0463) ≥ 0</t>
  </si>
  <si>
    <t>0464</t>
  </si>
  <si>
    <t>Е. ВАНБИЛАНСНА ПАСИВА</t>
  </si>
  <si>
    <t>0465</t>
  </si>
  <si>
    <t>Образац 1Б</t>
  </si>
  <si>
    <t>ИЗВЕШТАЈ О ТОКОВИМА ГОТОВИНЕ</t>
  </si>
  <si>
    <t>у 000 динарa</t>
  </si>
  <si>
    <t>А. ТОКОВИ ГОТОВИНЕ ИЗ ПОСЛОВНИХ АКТИВНОСТИ</t>
  </si>
  <si>
    <t>I. Приливи готовине из пословних активности (1 до 3)</t>
  </si>
  <si>
    <t>1. Продаја и примљени аванси</t>
  </si>
  <si>
    <t>2. Примљене камате из пословних активности</t>
  </si>
  <si>
    <t>3. Остали приливи из редовног пословања</t>
  </si>
  <si>
    <t>II. Одливи готовине из пословних активности (1 до 5)</t>
  </si>
  <si>
    <t>1. Исплате добављачима и дати аванси</t>
  </si>
  <si>
    <t>2. Зараде, накнаде зарада и остали лични расходи</t>
  </si>
  <si>
    <t>3. Плаћене камате</t>
  </si>
  <si>
    <t>4. Порез на добитак</t>
  </si>
  <si>
    <t>5. Одливи по основу осталих јавних прихода</t>
  </si>
  <si>
    <t>III. Нето прилив готовине из пословних активности (I-II)</t>
  </si>
  <si>
    <t>IV. Нето одлив готовине из пословних активности (II-I)</t>
  </si>
  <si>
    <t>Б. ТОКОВИ ГОТОВИНЕ ИЗ АКТИВНОСТИ ИНВЕСТИРАЊА</t>
  </si>
  <si>
    <t>I. Приливи готовине из активности инвестирања (1 до 5)</t>
  </si>
  <si>
    <t>1. Продаја акција и удела (нето приливи)</t>
  </si>
  <si>
    <t>2. Продаја нематеријалне имовине, некретнина, постројења, опреме и биолошких средстава</t>
  </si>
  <si>
    <t>3. Остали финансијски пласмани (нето приливи)</t>
  </si>
  <si>
    <t>4. Примљене камате из активности инвестирања</t>
  </si>
  <si>
    <t>5. Примљене дивиденде</t>
  </si>
  <si>
    <t>II. Одливи готовине из активности инвестирања (1 до 3)</t>
  </si>
  <si>
    <t>1. Куповина акција и удела (нето одливи)</t>
  </si>
  <si>
    <t>2. Куповина нематеријалне имовине, некретнина, постројења, опреме и биолошких средстава</t>
  </si>
  <si>
    <t>3. Остали финансијски пласмани (нето одливи)</t>
  </si>
  <si>
    <t>III. Нето прилив готовине из активности инвестирања (I-II)</t>
  </si>
  <si>
    <t>IV. Нето одлив готовине из активности инвестирања (II-I)</t>
  </si>
  <si>
    <t>В. ТОКОВИ ГОТОВИНЕ ИЗ АКТИВНОСТИ ФИНАНСИРАЊА</t>
  </si>
  <si>
    <t>I. Приливи готовине из активности финансирања (1 до 5)</t>
  </si>
  <si>
    <t>1. Увећање основног капитала</t>
  </si>
  <si>
    <t>2. Дугорочни кредити (нето приливи)</t>
  </si>
  <si>
    <t>3. Краткорочни кредити (нето приливи)</t>
  </si>
  <si>
    <t>4. Остале дугорочне обавезе</t>
  </si>
  <si>
    <t>5. Остале краткорочне обавезе</t>
  </si>
  <si>
    <t>II. Одливи готовине из активности финансирања (1 до 6)</t>
  </si>
  <si>
    <t>1. Откуп сопствених акција и удела</t>
  </si>
  <si>
    <t>2. Дугорочни кредити (одливи)</t>
  </si>
  <si>
    <t>3. Краткорочни кредити (одливи)</t>
  </si>
  <si>
    <t>4. Остале обавезе (одливи)</t>
  </si>
  <si>
    <t>5. Финансијски лизинг</t>
  </si>
  <si>
    <t>6. Исплаћене дивиденде</t>
  </si>
  <si>
    <t>III. Нето прилив готовине из активности финансирања (I-II)</t>
  </si>
  <si>
    <t>IV. Нето одлив готовине из активности финансирања (II-I)</t>
  </si>
  <si>
    <r>
      <t>Г. СВЕГА ПРИЛИВ ГОТОВИНЕ</t>
    </r>
    <r>
      <rPr>
        <sz val="12"/>
        <color indexed="8"/>
        <rFont val="Times New Roman"/>
        <family val="1"/>
      </rPr>
      <t> (3001 + 3013 + 3025)</t>
    </r>
  </si>
  <si>
    <r>
      <t>Д. СВЕГА ОДЛИВ ГОТОВИНЕ</t>
    </r>
    <r>
      <rPr>
        <sz val="12"/>
        <color indexed="8"/>
        <rFont val="Times New Roman"/>
        <family val="1"/>
      </rPr>
      <t> (3005 + 3019 + 3031)</t>
    </r>
  </si>
  <si>
    <r>
      <t>Ђ. НЕТО ПРИЛИВ ГОТОВИНЕ</t>
    </r>
    <r>
      <rPr>
        <sz val="12"/>
        <color indexed="8"/>
        <rFont val="Times New Roman"/>
        <family val="1"/>
      </rPr>
      <t> (3040 – 3041)</t>
    </r>
  </si>
  <si>
    <r>
      <t>Е. НЕТО ОДЛИВ ГОТОВИНЕ</t>
    </r>
    <r>
      <rPr>
        <sz val="12"/>
        <color indexed="8"/>
        <rFont val="Times New Roman"/>
        <family val="1"/>
      </rPr>
      <t> (3041 – 3040)</t>
    </r>
  </si>
  <si>
    <t>Ж. ГОТОВИНА НА ПОЧЕТКУ ОБРАЧУНСКОГ ПЕРИОДА</t>
  </si>
  <si>
    <t>З. ПОЗИТИВНЕ КУРСНЕ РАЗЛИКЕ ПО ОСНОВУ ПРЕРАЧУНА ГОТОВИНЕ</t>
  </si>
  <si>
    <t>И. НЕГАТИВНЕ КУРСНЕ РАЗЛИКЕ ПО ОСНОВУ ПРЕРАЧУНА ГОТОВИНЕ</t>
  </si>
  <si>
    <r>
      <t xml:space="preserve">Ј. ГОТОВИНА НА КРАЈУ ОБРАЧУНСКОГ ПЕРИОДА </t>
    </r>
    <r>
      <rPr>
        <sz val="12"/>
        <color indexed="8"/>
        <rFont val="Times New Roman"/>
        <family val="1"/>
      </rPr>
      <t>(3042 – 3043 + 3044 + 3045 – 3046)</t>
    </r>
  </si>
  <si>
    <t xml:space="preserve">                Овлашћено лице: ___________________________________</t>
  </si>
  <si>
    <t>М.П.</t>
  </si>
  <si>
    <t>Образац 2</t>
  </si>
  <si>
    <t xml:space="preserve">ТРОШКОВИ ЗАПОСЛЕНИХ </t>
  </si>
  <si>
    <t>у динарима</t>
  </si>
  <si>
    <t>Р. бр.</t>
  </si>
  <si>
    <t>Трошкови запослених</t>
  </si>
  <si>
    <t>1.</t>
  </si>
  <si>
    <t>Маса НЕТО зарада (зарада по одбитку припадајућих пореза и доприноса на терет запосленог)</t>
  </si>
  <si>
    <t>2.</t>
  </si>
  <si>
    <t>Маса БРУТО 1  зарада (зарада са припадајућим порезом и доприносима на терет запосленог)</t>
  </si>
  <si>
    <t>3.</t>
  </si>
  <si>
    <t xml:space="preserve">Маса БРУТО 2 зарада (зарада са припадајућим порезом и доприносима на терет послодавца) </t>
  </si>
  <si>
    <t>4.</t>
  </si>
  <si>
    <t>Број запослених  по кадровској евиденцији - УКУПНО*</t>
  </si>
  <si>
    <t>4.1.</t>
  </si>
  <si>
    <t xml:space="preserve"> - на неодређено време</t>
  </si>
  <si>
    <t>4.2.</t>
  </si>
  <si>
    <t>- на одређено време</t>
  </si>
  <si>
    <t>5</t>
  </si>
  <si>
    <t>Накнаде по уговору о делу</t>
  </si>
  <si>
    <t>6</t>
  </si>
  <si>
    <t xml:space="preserve">Број прималаца накнаде по уговору о делу </t>
  </si>
  <si>
    <t>7</t>
  </si>
  <si>
    <t>Накнаде по ауторским уговорима</t>
  </si>
  <si>
    <t>8</t>
  </si>
  <si>
    <t xml:space="preserve">Број прималаца наканде по ауторским уговорима </t>
  </si>
  <si>
    <t>9</t>
  </si>
  <si>
    <t>Накнаде по уговору о привременим и повременим пословима</t>
  </si>
  <si>
    <t>10</t>
  </si>
  <si>
    <t>Број прималаца накнаде по уговору о привременим и повременим пословима</t>
  </si>
  <si>
    <t>11</t>
  </si>
  <si>
    <t>Накнаде физичким лицима по основу осталих уговора</t>
  </si>
  <si>
    <t>12</t>
  </si>
  <si>
    <t xml:space="preserve">Број прималаца наканде по основу осталих уговора </t>
  </si>
  <si>
    <t>13</t>
  </si>
  <si>
    <t>Накнаде члановима скупштине</t>
  </si>
  <si>
    <t>14</t>
  </si>
  <si>
    <t>Број чланова скупштине</t>
  </si>
  <si>
    <t>15</t>
  </si>
  <si>
    <t>Накнаде члановима управног одбора</t>
  </si>
  <si>
    <t>16</t>
  </si>
  <si>
    <t xml:space="preserve">Број чланова управног одбора </t>
  </si>
  <si>
    <t>17</t>
  </si>
  <si>
    <t>Наканде члановима надзорног одбора</t>
  </si>
  <si>
    <t>18</t>
  </si>
  <si>
    <t>Број чланова надзорног одбора</t>
  </si>
  <si>
    <t>19</t>
  </si>
  <si>
    <t>Превоз запослених на посао и са посла</t>
  </si>
  <si>
    <t>20</t>
  </si>
  <si>
    <t xml:space="preserve">Дневнице на службеном путу </t>
  </si>
  <si>
    <t>21</t>
  </si>
  <si>
    <t xml:space="preserve">Накнаде трошкова на службеном путу
 </t>
  </si>
  <si>
    <t>22</t>
  </si>
  <si>
    <t>Отпремнина за одлазак у пензију</t>
  </si>
  <si>
    <t>23</t>
  </si>
  <si>
    <t>Број прималаца</t>
  </si>
  <si>
    <t>24</t>
  </si>
  <si>
    <t>Отпремнина - технолошки вишак</t>
  </si>
  <si>
    <t>25</t>
  </si>
  <si>
    <t>Јубиларне награде</t>
  </si>
  <si>
    <t>26</t>
  </si>
  <si>
    <t>27</t>
  </si>
  <si>
    <t>Смештај и исхрана на терену</t>
  </si>
  <si>
    <t>28</t>
  </si>
  <si>
    <t>Помоћ радницима и породици радника</t>
  </si>
  <si>
    <t>29</t>
  </si>
  <si>
    <t>Стипендије</t>
  </si>
  <si>
    <t>30</t>
  </si>
  <si>
    <t>Остале накнаде трошкова запосленима и осталим физичким лицима</t>
  </si>
  <si>
    <t xml:space="preserve">* број запослених последњег дана извештајног периода </t>
  </si>
  <si>
    <t xml:space="preserve">** позиције од 5 до 29 које се исказују у новчаним јединицама приказати у бруто износу </t>
  </si>
  <si>
    <t xml:space="preserve">                                            Овлашћено лице: ___________________________________</t>
  </si>
  <si>
    <t>Образац 3</t>
  </si>
  <si>
    <t xml:space="preserve">ДИНАМИКА ЗАПОСЛЕНИХ </t>
  </si>
  <si>
    <t>Основ одлива / пријема кадрова</t>
  </si>
  <si>
    <t xml:space="preserve">Број запослених на неодређено време </t>
  </si>
  <si>
    <t>Број запослених на одређено време</t>
  </si>
  <si>
    <t>Број ангажованих по основу уговора (рад ван радног односа)</t>
  </si>
  <si>
    <t>Одлив кадрова</t>
  </si>
  <si>
    <t>5.</t>
  </si>
  <si>
    <t>6.</t>
  </si>
  <si>
    <t>Пријем</t>
  </si>
  <si>
    <t>7.</t>
  </si>
  <si>
    <t>8.</t>
  </si>
  <si>
    <t>9.</t>
  </si>
  <si>
    <t>*последњи дан претходног тромесечја</t>
  </si>
  <si>
    <t>** последњи дан тромесечја за који се извештај доставља</t>
  </si>
  <si>
    <t>Овлашћено лице: ___________________________</t>
  </si>
  <si>
    <t>Рeдни
брoj</t>
  </si>
  <si>
    <t>Ознака норме</t>
  </si>
  <si>
    <t>Број
анализе</t>
  </si>
  <si>
    <t>Опис позиције</t>
  </si>
  <si>
    <t>Јединица
мере</t>
  </si>
  <si>
    <t>Цена материјала у дин.
(без ПДВ-а)</t>
  </si>
  <si>
    <t>Цена рада у дин.
(без ПДВ-а)</t>
  </si>
  <si>
    <t>Јединична
цена у дин.
(без ПДВ-а)</t>
  </si>
  <si>
    <t>Јединична
цена у дин.
(са ПДВ-ом)</t>
  </si>
  <si>
    <t>Припремни радови</t>
  </si>
  <si>
    <t xml:space="preserve"> 1 .</t>
  </si>
  <si>
    <t>Израда прилаза - трепни</t>
  </si>
  <si>
    <t xml:space="preserve"> 2 .</t>
  </si>
  <si>
    <t>Израда привремене ограде</t>
  </si>
  <si>
    <t>по m'</t>
  </si>
  <si>
    <t xml:space="preserve"> 3 .</t>
  </si>
  <si>
    <t>Израда левка за спуштање материјала</t>
  </si>
  <si>
    <t xml:space="preserve"> 4 .</t>
  </si>
  <si>
    <t>Израда кочића до 50 cm</t>
  </si>
  <si>
    <t>по ком.</t>
  </si>
  <si>
    <t xml:space="preserve"> 5 .</t>
  </si>
  <si>
    <t>Израда кочића до 100 cm</t>
  </si>
  <si>
    <t xml:space="preserve"> 6 .</t>
  </si>
  <si>
    <t xml:space="preserve"> 7 .</t>
  </si>
  <si>
    <t xml:space="preserve"> 8 .</t>
  </si>
  <si>
    <t xml:space="preserve"> 9 .</t>
  </si>
  <si>
    <t xml:space="preserve"> 10 .</t>
  </si>
  <si>
    <t>Саобраћајно обезбеђење у току извођења радова</t>
  </si>
  <si>
    <t xml:space="preserve"> 11 .</t>
  </si>
  <si>
    <t>Прибављање извода из листе непокретности у електронском облику</t>
  </si>
  <si>
    <t>по парцели</t>
  </si>
  <si>
    <t xml:space="preserve"> 12 .</t>
  </si>
  <si>
    <t>Геодетско обележавање трасе</t>
  </si>
  <si>
    <t xml:space="preserve"> 13 .</t>
  </si>
  <si>
    <t>Земљани радови</t>
  </si>
  <si>
    <t>Ручни ископ земље II категорије са одбацивањем на обе стране природно влажна без жила и корења</t>
  </si>
  <si>
    <t>Ручни ископ земље II категорије са одбацивањем на обе стране мокра без жила и корења</t>
  </si>
  <si>
    <t>Ручни ископ земље II категорије са одбацивањем на обе стране житка без жила и корења</t>
  </si>
  <si>
    <t>Ручни ископ земље III категорије са одбацивањем на обе стране природно влажна без жила и корења</t>
  </si>
  <si>
    <t>Ручни ископ земље III категорије са одбацивањем на обе стране мокра без жила и корења</t>
  </si>
  <si>
    <t>Ручни ископ земље III категорије са одбацивањем на обе стране житка без жила и корења</t>
  </si>
  <si>
    <t>Ручно планирање земљаних површина земље III категорије косе површине</t>
  </si>
  <si>
    <t>Крчење шибља булдозером са гурањем на даљину 20 m</t>
  </si>
  <si>
    <t xml:space="preserve"> 14 .</t>
  </si>
  <si>
    <t xml:space="preserve"> 15 .</t>
  </si>
  <si>
    <t xml:space="preserve"> 16 .</t>
  </si>
  <si>
    <t>Машинско разастирање ископа земље III категорије  булдозером  у слојевима до 30 cm</t>
  </si>
  <si>
    <t xml:space="preserve"> 17 .</t>
  </si>
  <si>
    <t>Машинско разастирање ископа земље III категорије  булдозером  у слојевима до 30 cm и дотеривање шкарпе према профилу</t>
  </si>
  <si>
    <t xml:space="preserve"> 18 .</t>
  </si>
  <si>
    <t xml:space="preserve">Машинско разастирање ископа земље V категорије  булдозером  у слојевима до 30 cm </t>
  </si>
  <si>
    <t xml:space="preserve"> 19 .</t>
  </si>
  <si>
    <t xml:space="preserve"> 20 .</t>
  </si>
  <si>
    <t xml:space="preserve"> 21 .</t>
  </si>
  <si>
    <t>Ископ канала у земљи III категорије багером природно влажна земља</t>
  </si>
  <si>
    <t xml:space="preserve"> 22 .</t>
  </si>
  <si>
    <t>Ископ канала у земљи III категорије багером мокра земља</t>
  </si>
  <si>
    <t xml:space="preserve"> 23 .</t>
  </si>
  <si>
    <t xml:space="preserve"> 24 .</t>
  </si>
  <si>
    <t>Ископ канала у земљи III категорије багером природно влажна земља профилном кашиком</t>
  </si>
  <si>
    <t xml:space="preserve"> 25 .</t>
  </si>
  <si>
    <t>Ископ канала у земљи III категорије багером мокра профилном кашиком</t>
  </si>
  <si>
    <t xml:space="preserve"> 26 .</t>
  </si>
  <si>
    <t>Вађење пањева багером Ø 15 - 25 cm</t>
  </si>
  <si>
    <t xml:space="preserve"> 27 .</t>
  </si>
  <si>
    <t>Вађење пањева багером Ø 25 - 50 cm</t>
  </si>
  <si>
    <t xml:space="preserve"> 28 .</t>
  </si>
  <si>
    <t>Вађење пањева багером  &gt; 50 cm</t>
  </si>
  <si>
    <t xml:space="preserve"> 29 .</t>
  </si>
  <si>
    <t>Утовар песка утоваривачем у возило, природно влажан материјал</t>
  </si>
  <si>
    <t xml:space="preserve"> 30 .</t>
  </si>
  <si>
    <t>Уградња песка рефулисањем</t>
  </si>
  <si>
    <t xml:space="preserve"> 31 .</t>
  </si>
  <si>
    <t>Утовар шљунка утоваривачем у возило, природно влажан материјал</t>
  </si>
  <si>
    <t xml:space="preserve"> 32 .</t>
  </si>
  <si>
    <t>Утовар земље III категорије са утоваривачем у возило</t>
  </si>
  <si>
    <t xml:space="preserve"> 33 .</t>
  </si>
  <si>
    <t>Сабијање насипа вибројежевима</t>
  </si>
  <si>
    <t xml:space="preserve"> 34 .</t>
  </si>
  <si>
    <t>Сабијање насипа вибрационим ваљком</t>
  </si>
  <si>
    <t xml:space="preserve"> 35 .</t>
  </si>
  <si>
    <t>Сабијање насипа виброплочом</t>
  </si>
  <si>
    <t xml:space="preserve"> 36 .</t>
  </si>
  <si>
    <t>Ископ рупа за садњу садница</t>
  </si>
  <si>
    <t xml:space="preserve"> 37 .</t>
  </si>
  <si>
    <t>Бушење рупа тракторском бушилицом</t>
  </si>
  <si>
    <t xml:space="preserve"> 38 .</t>
  </si>
  <si>
    <t>Ручно хумузирање површина - равна површина</t>
  </si>
  <si>
    <t xml:space="preserve"> 39 .</t>
  </si>
  <si>
    <t>Ручно хумузирање површина - коса површина</t>
  </si>
  <si>
    <t xml:space="preserve"> 40 .</t>
  </si>
  <si>
    <t>Набавка и уградња песка</t>
  </si>
  <si>
    <t xml:space="preserve"> 41 .</t>
  </si>
  <si>
    <t>Набавка и уградња шљунка</t>
  </si>
  <si>
    <t>Тесарски радови</t>
  </si>
  <si>
    <t>Разупирање рова од 0 - 4 m дубине</t>
  </si>
  <si>
    <t>Армирачки радови</t>
  </si>
  <si>
    <t>Уградња арматуре једноставне и средње сложености Ø 6 -12</t>
  </si>
  <si>
    <t>по kg</t>
  </si>
  <si>
    <t>Монтажа електроварене мрежасте арматуре</t>
  </si>
  <si>
    <t>Бетонски  радови</t>
  </si>
  <si>
    <t>по m²</t>
  </si>
  <si>
    <t>Набавка, транспорт и уградња Дунав блокова дим. 20х25х40 cm</t>
  </si>
  <si>
    <t>Зидарски  радови</t>
  </si>
  <si>
    <t>Зидање зидова од бетонских блокова 12х20х40 cm у цементном малтеру</t>
  </si>
  <si>
    <t>Зидање зидова од бетонских блокова 20х20х40 cm у цементном малтеру</t>
  </si>
  <si>
    <t>Зидање зидова од бетонских блокова 25х25х40 cm у цементном малтеру</t>
  </si>
  <si>
    <t>Зидање зидова од пуне опеке d = 25 cm (са израдом помоћне скеле)</t>
  </si>
  <si>
    <t>Малтерисање зидова у продужном малтеру (са израдом помоћне скеле)</t>
  </si>
  <si>
    <t>Монтерски  радови</t>
  </si>
  <si>
    <t>Набавка, транспорт и уградња PVC цеви 125х1000</t>
  </si>
  <si>
    <t>Набавка, транспорт и уградња PVC цеви 160х1000</t>
  </si>
  <si>
    <t>Набавка, транспорт и уградња PVC цеви 200х1000</t>
  </si>
  <si>
    <t>Набавка и уградња бетонских каналета 50 х 40 х 10 cm</t>
  </si>
  <si>
    <t>Набавка транспорт и уградња АБ стубова за ограду 10 х 12 х 250 cm (прави)</t>
  </si>
  <si>
    <t>Набавка транспорт и уградња АБ стубова за ограду 10 х 12 х 300 cm (криви)</t>
  </si>
  <si>
    <t>Набавка, транспорт и уградња "жабљег" поклопца Ø 600</t>
  </si>
  <si>
    <t>Набавка, транспорт и уградња "жабљег" поклопца Ø 800</t>
  </si>
  <si>
    <t>Набавка, транспорт и уградња "жабљег" поклопца Ø 1000</t>
  </si>
  <si>
    <t>Набавка, транспорт и уградња поклопца шахта носивости 5t</t>
  </si>
  <si>
    <t>Набавка, транспорт и уградња поклопца шахта носивости 15t</t>
  </si>
  <si>
    <t>Набавка, транспорт и уградња AБ елемената за шахте - прстен за шахт Ø 1000/250</t>
  </si>
  <si>
    <t>Набавка, транспорт и уградња AБ елемената за шахте - прстен за шахт Ø 1000/500</t>
  </si>
  <si>
    <t>Набавка, транспорт и уградња AБ елемената за шахте - прстен за шахт Ø 1000/1000</t>
  </si>
  <si>
    <t xml:space="preserve"> 42 .</t>
  </si>
  <si>
    <t xml:space="preserve"> 43 .</t>
  </si>
  <si>
    <t xml:space="preserve"> 44 .</t>
  </si>
  <si>
    <t>Набавка, транспорт и уградња бетонске плоче за шахт Ø 1150/650/200</t>
  </si>
  <si>
    <t xml:space="preserve"> 45 .</t>
  </si>
  <si>
    <t>Набавка, транспорт и уградња бетонске плоче за шахт  са закошењем Ø 1150/650/200</t>
  </si>
  <si>
    <t xml:space="preserve"> 46 .</t>
  </si>
  <si>
    <t>Набавка, транспорт и уградња AБ рамовског пропуста 2,0 х 2,0m L=1,0m</t>
  </si>
  <si>
    <t xml:space="preserve"> 47 .</t>
  </si>
  <si>
    <t>Набавка, транспорт и уградња AБ рамовског пропуста 2,5 х 2,5m L=1,0m</t>
  </si>
  <si>
    <t xml:space="preserve"> 48 .</t>
  </si>
  <si>
    <t>Набавка, транспорт и уградња најлон фолије 4m/6m/8m</t>
  </si>
  <si>
    <t xml:space="preserve"> 49 .</t>
  </si>
  <si>
    <t xml:space="preserve"> 50 .</t>
  </si>
  <si>
    <t>Набавка, транспорт и уградња (полиетилен) окитен црева 1''</t>
  </si>
  <si>
    <t xml:space="preserve"> 51 .</t>
  </si>
  <si>
    <t xml:space="preserve"> 52 .</t>
  </si>
  <si>
    <t xml:space="preserve"> 53 .</t>
  </si>
  <si>
    <t xml:space="preserve"> 54 .</t>
  </si>
  <si>
    <t>Набавка, транспорт и уградња тер хартије на битумену или битулиту</t>
  </si>
  <si>
    <t xml:space="preserve">m² </t>
  </si>
  <si>
    <t>Браварски радови</t>
  </si>
  <si>
    <t>Биолошки и биoтехнички радови</t>
  </si>
  <si>
    <t>Ручно кошење густо обрасле траве</t>
  </si>
  <si>
    <t>Ручно сечење шибља до 3 cm дебљине</t>
  </si>
  <si>
    <t>Ручно сечење шибља од 3 cm до 5 cm дебљине</t>
  </si>
  <si>
    <t>Машинско кошење траве тракторском косачицом</t>
  </si>
  <si>
    <t>Сечење дрвећа моторном тестером без кресања грана - тврдо дрво Ø 10 - 20 cm</t>
  </si>
  <si>
    <t>Сечење дрвећа моторном тестером без кресања грана - тврдо дрво Ø 20 - 30 cm</t>
  </si>
  <si>
    <t>Сечење дрвећа моторном тестером без кресања грана - тврдо дрво Ø 30 - 50 cm</t>
  </si>
  <si>
    <t>Сечење дрвећа моторном тестером без кресања грана - тврдо дрво &gt; Ø 50 cm</t>
  </si>
  <si>
    <t>Ручно вађење пањева до Ø 15 cm</t>
  </si>
  <si>
    <t>Ручно вађење пањева Ø 15 - Ø 25 cm</t>
  </si>
  <si>
    <t>Ручно вађење пањева Ø 25 - Ø 50 cm</t>
  </si>
  <si>
    <t>Ручно вађење пањева &gt; Ø 50 cm</t>
  </si>
  <si>
    <t>Ручно крчење корења шибља</t>
  </si>
  <si>
    <t>Ручно крчење корења багремца</t>
  </si>
  <si>
    <t>Радови у камену</t>
  </si>
  <si>
    <t>Израда, транспорт и уградња габиона дим. 2,0 x 1,0 x 0,50 m</t>
  </si>
  <si>
    <t>Израда, транспорт и уградња габионских мадраца дим. 0,3 x 1,0 x 2,0 m</t>
  </si>
  <si>
    <t>Израда облоге од ломљеног камена са заливањем спојница цементним малтером</t>
  </si>
  <si>
    <t>Дерсовање камене облоге цементним малтером</t>
  </si>
  <si>
    <t>Израда туцаничког застора  d = 10 cm</t>
  </si>
  <si>
    <t>Уградња ломљеног камена ролирањем</t>
  </si>
  <si>
    <t>Пренос грађевинског материјала на даљину до 50 m</t>
  </si>
  <si>
    <t>Превоз ископаног материјала ручним колицима I и II кат. природно влажна</t>
  </si>
  <si>
    <t xml:space="preserve">Превоз ископаног материјала ручним колицима III и IV кат. </t>
  </si>
  <si>
    <t>Превоз шљунка и песка природно влажан</t>
  </si>
  <si>
    <t>Превоз малтера - кречни и продужни</t>
  </si>
  <si>
    <t>Превоз бетона</t>
  </si>
  <si>
    <t>Превоз обрађеног камена</t>
  </si>
  <si>
    <t>Превоз ломљеног камена</t>
  </si>
  <si>
    <t>Превоз шута</t>
  </si>
  <si>
    <t>Превоз материјала у комадима до 20 kg по комаду</t>
  </si>
  <si>
    <t>Превоз материјала у комадима преко 20 kg по комаду</t>
  </si>
  <si>
    <t>Утовар и истовар ископа II категорије, природно влажан материјал</t>
  </si>
  <si>
    <t>Утовар и истовар ископа III категорије, природно влажан материјал</t>
  </si>
  <si>
    <t>Утовар и истовар ископа ломљеног камена d = 15 - 30 cm</t>
  </si>
  <si>
    <t xml:space="preserve">Утовар и истовар песка </t>
  </si>
  <si>
    <t>Утовар и истовар шљунка</t>
  </si>
  <si>
    <t>Утовар и истовар резане грађе</t>
  </si>
  <si>
    <t>Утовар бетонског гвожђа у шипкама</t>
  </si>
  <si>
    <t>по t</t>
  </si>
  <si>
    <t>Механизација</t>
  </si>
  <si>
    <t>пo час.</t>
  </si>
  <si>
    <t>Рад камиона кипера</t>
  </si>
  <si>
    <t>Теренско возило</t>
  </si>
  <si>
    <t>Рад вучног воза на превозу грађевинских машина</t>
  </si>
  <si>
    <t>Рад вишенаменског амфибијског возила</t>
  </si>
  <si>
    <t>Ангажовање чамца без мотора у току извођења радова</t>
  </si>
  <si>
    <t>Рад пловне дизалице носивости 100 t за вађење потопљених пловних објеката</t>
  </si>
  <si>
    <t>по дану</t>
  </si>
  <si>
    <t>Рад аутоцистерне</t>
  </si>
  <si>
    <t>Рад цистерне високог притиска "Woma" на одгушењу</t>
  </si>
  <si>
    <t>Долазак цистерни на место извршења</t>
  </si>
  <si>
    <t>по km</t>
  </si>
  <si>
    <t>Сат чекања миксера за бетон</t>
  </si>
  <si>
    <t>Пумпе за воду и ситна грађевинска механизација</t>
  </si>
  <si>
    <t>Первибратор за бетон</t>
  </si>
  <si>
    <t>Превоз</t>
  </si>
  <si>
    <t>Превоз расутог материјала камионом до 1 km</t>
  </si>
  <si>
    <t>Превоз расутог материјала камионом до 2 km</t>
  </si>
  <si>
    <t>Превоз расутог материјала камионом до 3 km</t>
  </si>
  <si>
    <t>Превоз расутог материјала камионом до 4 km</t>
  </si>
  <si>
    <t xml:space="preserve">Превоз расутог материјала камионом до 5 km </t>
  </si>
  <si>
    <t xml:space="preserve">Превоз расутог материјала камионом до 10 km </t>
  </si>
  <si>
    <t>Превоз расутог материјала камионом до 15 km</t>
  </si>
  <si>
    <t>Превоз расутог материјала камионом до 20 km</t>
  </si>
  <si>
    <t>Превоз расутог материјала камионом до 25 km</t>
  </si>
  <si>
    <t>Превоз расутог материјала камионом до 30 km</t>
  </si>
  <si>
    <t>Довоз и одвоз опреме и механизације и издавање потребних дозвола</t>
  </si>
  <si>
    <t>Превоз бетона до 10 km</t>
  </si>
  <si>
    <t>по тури</t>
  </si>
  <si>
    <t>Превоз бетона до 20 km</t>
  </si>
  <si>
    <t>Превоз бетона до 40 km</t>
  </si>
  <si>
    <t>Превоз бетона до 70 km</t>
  </si>
  <si>
    <t>Вађење, транспорт и лагеровање потопљених пловних објеката</t>
  </si>
  <si>
    <t>Вађење потопљених пловних објеката на Сави и Дунаву:</t>
  </si>
  <si>
    <t>Транспорт дизалице до 5 km</t>
  </si>
  <si>
    <t>паушално</t>
  </si>
  <si>
    <t>Транспорт дизалице до 10 km</t>
  </si>
  <si>
    <t>Транспорт дизалице до 30 km</t>
  </si>
  <si>
    <t>Услуга рада рониоца</t>
  </si>
  <si>
    <t>Транспорт извађеног објекта и осталих објеката са места вађења до одредишта</t>
  </si>
  <si>
    <t>Објекат преко 600 m²</t>
  </si>
  <si>
    <t>Лагеровање и чување објеката</t>
  </si>
  <si>
    <t>Спровођење мера при хаваријским загађењима</t>
  </si>
  <si>
    <t>Излазак на терен и припрема локације за рад</t>
  </si>
  <si>
    <t>Рад НК радника</t>
  </si>
  <si>
    <t>по час.</t>
  </si>
  <si>
    <t>Рад инжењера експерта (ВСС)</t>
  </si>
  <si>
    <t>Рад вође групе (ВСС)</t>
  </si>
  <si>
    <t>Коришћење специјализованог возила са комплетном еколошком опремом (вакум пумпа, ВП пумпа, канал - јет систем за пробијање запушених канализација, коморе за смештај)</t>
  </si>
  <si>
    <t>Коришћење доставног возила</t>
  </si>
  <si>
    <t>Коришћење ауто-подизача</t>
  </si>
  <si>
    <t>Коришћење упијајуће плахте</t>
  </si>
  <si>
    <t>Коришћење упијајуће "Sorbix" бране за упијање масноћа и нафте</t>
  </si>
  <si>
    <t>Средство за упијање масноће</t>
  </si>
  <si>
    <t>Коришћење чамца</t>
  </si>
  <si>
    <t>Грубо чишћење</t>
  </si>
  <si>
    <t>Одмашћивање</t>
  </si>
  <si>
    <t>Испирање</t>
  </si>
  <si>
    <t>Дисперзант</t>
  </si>
  <si>
    <t>по литру</t>
  </si>
  <si>
    <t>Ангажовање пловне механизације</t>
  </si>
  <si>
    <t>Закуп скеле</t>
  </si>
  <si>
    <t>Најам малог гуменог чамца 15 KS</t>
  </si>
  <si>
    <t>Најам чамца гума пластика 50 KS</t>
  </si>
  <si>
    <t>Најам чамца гума пластика 140 KS</t>
  </si>
  <si>
    <t>Најам металног чамца</t>
  </si>
  <si>
    <t>Управљач чамца</t>
  </si>
  <si>
    <t>Најам брода до 750 kW</t>
  </si>
  <si>
    <t>Најам брода до 750 kW са дежурством</t>
  </si>
  <si>
    <t>Најам брода преко 750 kW</t>
  </si>
  <si>
    <t>Рад ледоломца или брода који ломи лед до 750 kW са посадом и дежурством или радом
 24 часа</t>
  </si>
  <si>
    <t>Најам самоходног теретњака до 1000 t</t>
  </si>
  <si>
    <t>Најам реморкера до 150 KS</t>
  </si>
  <si>
    <t xml:space="preserve">Радови на пошумљавању </t>
  </si>
  <si>
    <t>пo km</t>
  </si>
  <si>
    <t>пo ком.</t>
  </si>
  <si>
    <t>Рад витла (чекрка) за привлачење стабала</t>
  </si>
  <si>
    <t>* Ценовник огревног дрвета (на колском путу / пању сортиран по категоријама) приложен је као одвојена табела</t>
  </si>
  <si>
    <t>Јединичне цене за функционалне пословима на водном подручју града Београда</t>
  </si>
  <si>
    <t>Руководилац објекта</t>
  </si>
  <si>
    <t>Дипломирани грађевински инжењер</t>
  </si>
  <si>
    <t>Дипломирани геодетски инжењер</t>
  </si>
  <si>
    <t>Геодетски техничар</t>
  </si>
  <si>
    <t>Техничар објекта</t>
  </si>
  <si>
    <t>Радник металске струке (ССС)</t>
  </si>
  <si>
    <t>Радник електро струке (ССС)</t>
  </si>
  <si>
    <t>Возач (ССС)</t>
  </si>
  <si>
    <t>Радник (КВ) на одржавању водних објекта</t>
  </si>
  <si>
    <t>РБ</t>
  </si>
  <si>
    <t>Врста сортимента</t>
  </si>
  <si>
    <t>На кам. путу</t>
  </si>
  <si>
    <t>На пању</t>
  </si>
  <si>
    <t>I категорија</t>
  </si>
  <si>
    <t>II категорија</t>
  </si>
  <si>
    <t>III категорија</t>
  </si>
  <si>
    <t>IV категорија</t>
  </si>
  <si>
    <t>V категорија</t>
  </si>
  <si>
    <t>m3</t>
  </si>
  <si>
    <t>prm</t>
  </si>
  <si>
    <t>Трупци еуро тополе</t>
  </si>
  <si>
    <t>F &gt; 35 cm</t>
  </si>
  <si>
    <t>L &gt; 30 cm</t>
  </si>
  <si>
    <t>I kl.&gt;25 cm</t>
  </si>
  <si>
    <t>II kl. &gt;20 cm</t>
  </si>
  <si>
    <t>Трупци домаће тополе и врбе</t>
  </si>
  <si>
    <t>Трупци јасена</t>
  </si>
  <si>
    <t>F 35-39 cm</t>
  </si>
  <si>
    <t>F 40-49 cm</t>
  </si>
  <si>
    <t>F &gt;50 cm</t>
  </si>
  <si>
    <t>K &gt;30 cm</t>
  </si>
  <si>
    <t>I kl.&gt;30 cm</t>
  </si>
  <si>
    <t>II kl.&gt;25 cm</t>
  </si>
  <si>
    <t>Трупци багрема</t>
  </si>
  <si>
    <t>F &gt;35 cm</t>
  </si>
  <si>
    <t>Трупци домаћег ораха и црног ораха</t>
  </si>
  <si>
    <t>Труци воћкарица</t>
  </si>
  <si>
    <t>Грађа - Рудно дрво</t>
  </si>
  <si>
    <t>TL  9-15 cm</t>
  </si>
  <si>
    <t>Tl 16-25 cm</t>
  </si>
  <si>
    <t>Грађа - Борови</t>
  </si>
  <si>
    <t>Грађа - Ј/С</t>
  </si>
  <si>
    <t>Огревно дрво ТЛ, I класа</t>
  </si>
  <si>
    <t>Огревно дрво ТЛ, II klasa</t>
  </si>
  <si>
    <t>Сеченице тврдих лишћара</t>
  </si>
  <si>
    <t>Шумски остаци тврдих лишћара</t>
  </si>
  <si>
    <t>Огревно дрво меких лишћара и четинара, I класе</t>
  </si>
  <si>
    <t>Огревно дрво меких лишћара и четинара , II класе</t>
  </si>
  <si>
    <t>Сеченице МЛ и четинара</t>
  </si>
  <si>
    <t>Шумски остаци меких лишћара</t>
  </si>
  <si>
    <t>Огревно дрво из пожаришта</t>
  </si>
  <si>
    <t>Огревно дрво осталих врста из пожар.</t>
  </si>
  <si>
    <t>Шумски отпад из пожаришта</t>
  </si>
  <si>
    <t>Шумски отпад после поплава</t>
  </si>
  <si>
    <t>Бор рудно дрво из пожаришта</t>
  </si>
  <si>
    <t>Образац 5</t>
  </si>
  <si>
    <t>СУБВЕНЦИЈЕ И ОСТАЛИ ПРИХОДИ ИЗ БУЏЕТА</t>
  </si>
  <si>
    <t>Приход</t>
  </si>
  <si>
    <t xml:space="preserve">Планирано </t>
  </si>
  <si>
    <t>Пренето из буџета</t>
  </si>
  <si>
    <t>Реализовано</t>
  </si>
  <si>
    <t xml:space="preserve">Неутрошено </t>
  </si>
  <si>
    <t>Износ неутрошених средстава из ранијих година                                     (у односу на претходну)</t>
  </si>
  <si>
    <t>4 (2-3)</t>
  </si>
  <si>
    <t>Субвенције</t>
  </si>
  <si>
    <t>Остали приходи из буџета*</t>
  </si>
  <si>
    <t>УКУПНО</t>
  </si>
  <si>
    <t>01.01. до 31.03.</t>
  </si>
  <si>
    <t>01.01. до 30.06.</t>
  </si>
  <si>
    <t>01.01. до 30.09.</t>
  </si>
  <si>
    <t>01.01. до 31.12.</t>
  </si>
  <si>
    <t>Индекс                               реализацијa 01.01.-31.03. /                                план 01.01.-31.03.</t>
  </si>
  <si>
    <t>Индекс                               реализацијa 01.01.-30.06. /                                план 01.01.-30.06.</t>
  </si>
  <si>
    <t>Индекс                               реализацијa 01.01.-30.09. /                                план 01.01.-30.09.</t>
  </si>
  <si>
    <t>Остали приходи из буџета</t>
  </si>
  <si>
    <t>Индекс                               реализацијa 01.01.-31.12. /                                план 01.01.-31.12.</t>
  </si>
  <si>
    <t>* Под осталим приходима из буџета сматрају се сви приходи који нису субвенције (нпр. додела средстава из буџета по јавном позиву, конкурсу и сл).</t>
  </si>
  <si>
    <t xml:space="preserve">     Овлашћено лице: _____________________________</t>
  </si>
  <si>
    <t>Образац 6</t>
  </si>
  <si>
    <t>СРЕДСТВА ЗА ПОСЕБНЕ НАМЕНЕ</t>
  </si>
  <si>
    <t>Позиција</t>
  </si>
  <si>
    <t>Спонзорство</t>
  </si>
  <si>
    <t>Донације</t>
  </si>
  <si>
    <t>Хуманитарне активности</t>
  </si>
  <si>
    <t>Спортске активности</t>
  </si>
  <si>
    <t>Репрезентација</t>
  </si>
  <si>
    <t>Реклама и пропаганда</t>
  </si>
  <si>
    <t>Остало</t>
  </si>
  <si>
    <t>Образац 7</t>
  </si>
  <si>
    <t xml:space="preserve">НЕТО ДОБИТ </t>
  </si>
  <si>
    <t>Пословна година</t>
  </si>
  <si>
    <t>Укупна остварена                 нето добит</t>
  </si>
  <si>
    <t>Година уплате у буџет</t>
  </si>
  <si>
    <t>Износ уплаћен у буџет по основу добити из претходне године</t>
  </si>
  <si>
    <t>Правни основ (број одлуке Владе)</t>
  </si>
  <si>
    <t>Датум уплате</t>
  </si>
  <si>
    <t>Износ уплаћен у буџет по основу добити из претходних година</t>
  </si>
  <si>
    <t>Правни основ уплате из претходних година³</t>
  </si>
  <si>
    <t xml:space="preserve">Укупно уплаћено у буџет 
</t>
  </si>
  <si>
    <t>9=4+7</t>
  </si>
  <si>
    <t>2016*</t>
  </si>
  <si>
    <t>2017**</t>
  </si>
  <si>
    <t xml:space="preserve">КРЕДИТНА ЗАДУЖЕНОСТ </t>
  </si>
  <si>
    <t>Кредитор</t>
  </si>
  <si>
    <t>Назив кредита / Пројекта</t>
  </si>
  <si>
    <t>Валута</t>
  </si>
  <si>
    <t>Уговорени износ кредита</t>
  </si>
  <si>
    <t>Гаранција државе
Да/Не</t>
  </si>
  <si>
    <t>Година повлачења кредита</t>
  </si>
  <si>
    <t>Рок отплате без периода почека</t>
  </si>
  <si>
    <t>Период почека (Grace period)</t>
  </si>
  <si>
    <t>Датум прве отплате</t>
  </si>
  <si>
    <t>Каматна стопа</t>
  </si>
  <si>
    <t>Број отплата током једне године</t>
  </si>
  <si>
    <t xml:space="preserve">                  План плаћања по кредиту за текућу годину у динарима</t>
  </si>
  <si>
    <t>Главница први квартал</t>
  </si>
  <si>
    <t>Главница други квартал</t>
  </si>
  <si>
    <t>Главница трећи квартал</t>
  </si>
  <si>
    <t>Главница четврти квартал</t>
  </si>
  <si>
    <t>Камата први квартал</t>
  </si>
  <si>
    <t>Камата други квартал</t>
  </si>
  <si>
    <t>Камата трећи квартал</t>
  </si>
  <si>
    <t>Камата четврти квартал</t>
  </si>
  <si>
    <t>Домаћи кредитор</t>
  </si>
  <si>
    <t>Банка Интеза</t>
  </si>
  <si>
    <t>кредитна линија за набавку опреме</t>
  </si>
  <si>
    <t>РСД</t>
  </si>
  <si>
    <t>Не</t>
  </si>
  <si>
    <t>2,7%+3М БЕЛИБОР</t>
  </si>
  <si>
    <t xml:space="preserve">   ...................</t>
  </si>
  <si>
    <t>Страни кредитор</t>
  </si>
  <si>
    <t>Укупно кредитно задужење</t>
  </si>
  <si>
    <t>од чега за ликвидност</t>
  </si>
  <si>
    <t>од чега за капиталне пројекте</t>
  </si>
  <si>
    <t>НАПОМЕНА:</t>
  </si>
  <si>
    <t xml:space="preserve">            Oвлашћено лице ______________________</t>
  </si>
  <si>
    <t>Образац 9</t>
  </si>
  <si>
    <t>ГОТОВИНСКИ ЕКВИВАЛЕНТИ И ГОТОВИНА</t>
  </si>
  <si>
    <t>СТАЊЕ НА ДАН</t>
  </si>
  <si>
    <t>Врста средстава (текући рачун, благајна, девизни рачун, акредитиви..)</t>
  </si>
  <si>
    <t xml:space="preserve">Назив банке </t>
  </si>
  <si>
    <t>Износ у оригиналној валути</t>
  </si>
  <si>
    <t>Износ у динарима</t>
  </si>
  <si>
    <t>текући рачун</t>
  </si>
  <si>
    <t>Банка Интеза - боловање</t>
  </si>
  <si>
    <t>Управа за трезор</t>
  </si>
  <si>
    <t>Укупно у динарима</t>
  </si>
  <si>
    <t>прелазни рачун</t>
  </si>
  <si>
    <t xml:space="preserve">                                                    Овлашћено лице: ____________________________________</t>
  </si>
  <si>
    <t>Образац 10</t>
  </si>
  <si>
    <t>ИЗВЕШТАЈ О ИНВЕСТИЦИЈАМА</t>
  </si>
  <si>
    <t>у 000 дин</t>
  </si>
  <si>
    <t>Редни број</t>
  </si>
  <si>
    <t xml:space="preserve">Назив инвестиционог улагања </t>
  </si>
  <si>
    <t>Извор средстава¹</t>
  </si>
  <si>
    <t>Година почетка финансирања</t>
  </si>
  <si>
    <t>Година завршетка финансирања</t>
  </si>
  <si>
    <t xml:space="preserve">Укупна вредност </t>
  </si>
  <si>
    <t>Износ инвестиционог улагања закључно са претходном годином</t>
  </si>
  <si>
    <t>Укупно:</t>
  </si>
  <si>
    <t>¹1 - сопствена средства; 2 - удружена средства; 3 - финансијски кредити (искључујући оперативни лизинг); 4 - из средстава државних органа и органа локалне самоуправе;</t>
  </si>
  <si>
    <t>Текућа година - укупно</t>
  </si>
  <si>
    <t xml:space="preserve">План  </t>
  </si>
  <si>
    <t xml:space="preserve">Реализација  </t>
  </si>
  <si>
    <t>Образац 11</t>
  </si>
  <si>
    <t xml:space="preserve"> БРУТО ПОТРАЖИВАЊА ЈАВНОГ ПРЕДУЗЕЋА ЗА ДАТЕ КРЕДИТЕ И ЗАЈМОВЕ, ПРОДАТЕ ПРОИЗВОДЕ, РОБУ И УСЛУГЕ И ДАТЕ АВАНСЕ И ДРУГА ПОТРАЖИВАЊА</t>
  </si>
  <si>
    <t>ФИНАНСИЈСКИ ИНСТРУМЕНТИ</t>
  </si>
  <si>
    <t>Озн. за АОП</t>
  </si>
  <si>
    <t xml:space="preserve">Бруто </t>
  </si>
  <si>
    <t>Исправка вредности</t>
  </si>
  <si>
    <t>Нето
 (кол. 4-5)</t>
  </si>
  <si>
    <t>23, осим 236 и 237</t>
  </si>
  <si>
    <t>1. Краткорочни финансијски пласмани 
(9109 + 9110 + 9111 + 9112)</t>
  </si>
  <si>
    <t>део 232, део 234, део 238 и део 239</t>
  </si>
  <si>
    <t>1.1. Пласмани физичким лицима (кредити и зајмови)</t>
  </si>
  <si>
    <t>део 230, део 231, део 232, део 234, део 238 и део 239</t>
  </si>
  <si>
    <t>1.2. Пласмани домаћим правним лицима и предузетницима (кредити и зајмови)</t>
  </si>
  <si>
    <t>део 230 и део 239</t>
  </si>
  <si>
    <t>1.3. Пласмани матичним и зависним правним лицима у иностранству (кредити и зајмови)</t>
  </si>
  <si>
    <t>део 230, део 231, део 232, 233, део 234, 235, део 238 и део 239</t>
  </si>
  <si>
    <t>1.4. Остали краткорочни финансијски пласмани</t>
  </si>
  <si>
    <t>део 04 и део 05</t>
  </si>
  <si>
    <t>2. Дугорочни финансијски пласмани и дугорочна потраживања (9114 + 9115 + 9116)</t>
  </si>
  <si>
    <t>део 048 и део 049</t>
  </si>
  <si>
    <t>2.1. Пласмани физичким лицима (кредити и зајмови)</t>
  </si>
  <si>
    <t>део 043, део 045, део 048, део 049, део 050, део 051 и део 059</t>
  </si>
  <si>
    <t xml:space="preserve">2.2. Пласмани домаћим правним лицима и предузетницима (кредити и зајмови) и део дугорочних потраживања од домаћих правних лица и предузетника </t>
  </si>
  <si>
    <t>део 043, 044, део 045, 048, део 049, део 050, део 051 и део 059</t>
  </si>
  <si>
    <t>2.3. Остали дугорочни финансијски пласмани и део дугорочних потраживања</t>
  </si>
  <si>
    <t>016, део 019, 028, део 029, 038, део 039, 052, 053, 055, део 059, 15, 159, 200, 202, 204, 206 и део 209</t>
  </si>
  <si>
    <t>3. Продати производи, роба и услуге и дати аванси 
(9118 + 9119 + 9120 + 9121 + 9122 + 9123)</t>
  </si>
  <si>
    <t>део 016, део 019, део 028, део 029, део 038, део 039, део 052, део 053, део 055, део 059, део 202, део 204, део 206 и део 209</t>
  </si>
  <si>
    <t>3.1. Продати производи, роба и услуге и дати аванси физичким лицима</t>
  </si>
  <si>
    <t>део 15, део 159, део 016, део 019, део 028, део 029, део 038, део 039, део 052, део 053, део 055, део 059, део 200, део 202, део 204, део 206 и део 209</t>
  </si>
  <si>
    <t>3.2. Продати производи, роба и услуге и дати аванси јавним предузећима</t>
  </si>
  <si>
    <t xml:space="preserve">3.3. Продати производи, роба и услуге и дати аванси домаћим правним лицима и предузетницима </t>
  </si>
  <si>
    <t>део 15, део 159, део 016, део 019, део 028, део 029, део 038, део 039, део 052, део 053, део 055, део 059, део 204, део 206 и део 209</t>
  </si>
  <si>
    <t xml:space="preserve">3.4. Продати производи, роба и услуге и дати аванси републичким органима и организацијама </t>
  </si>
  <si>
    <t xml:space="preserve">3.5. Продати производи, роба и услуге и дати аванси јединицама локалне самоуправе </t>
  </si>
  <si>
    <t>3.6. Остала потраживања по основу продаје и остали аванси</t>
  </si>
  <si>
    <t>054, 056, део 059, 21, 22</t>
  </si>
  <si>
    <t>4. Друга потраживања  
(9125 + 9126 + 9127 + 9128 + 9129 + 9130)</t>
  </si>
  <si>
    <t>део 054, део 056, део 059, део 220, 221, део 228 и део 229</t>
  </si>
  <si>
    <t>4.1. Потраживања од физичких лица</t>
  </si>
  <si>
    <t>део 054, део 056, део 059, део 21, део 220, део 228 и део 229</t>
  </si>
  <si>
    <t>4.2. Потраживања од јавних предузећа</t>
  </si>
  <si>
    <t>4.3. Потраживања од домаћих правних лица и предузетника</t>
  </si>
  <si>
    <t>део 056, део 059, део 220, 222, део 223, део 224, део 225, део 228 и део 229</t>
  </si>
  <si>
    <t>4.4. Потраживања од републичких органа и организација</t>
  </si>
  <si>
    <t>део 056, део 059, део 220, део 222, део 223, део 224, део 225, део 228 и део 229</t>
  </si>
  <si>
    <t>4.5. Потраживања од јединица локалне самоуправе</t>
  </si>
  <si>
    <t>део 054, део 056, део 059, део 21, део 220, део 224, део 225, део 226, део 228 и део 229</t>
  </si>
  <si>
    <t>4.6. Остала потраживања</t>
  </si>
  <si>
    <t>Овлашћено лице: ___________________</t>
  </si>
  <si>
    <t xml:space="preserve">  М.П.</t>
  </si>
  <si>
    <t xml:space="preserve">НАПОМЕНА:  Образац 11. се попуњава у складу са чланом 16.  Правилника о облику и садржају статистичког извештаја за привредна друштва, задруге и предузетнике, Број: 110-00-416/2014-16 од 13. новембра 2014. године  
</t>
  </si>
  <si>
    <t>** добит из 2017. године је искоришћена за покриће губитка из ранијих година Одлуком Надзорног одбора број 2502/4 од 11.06.2018. године, а на коју је Оснивач дао сагласност Решењем број 3-644/18-С од 25.09.2018. године</t>
  </si>
  <si>
    <r>
      <rPr>
        <b/>
        <sz val="12"/>
        <rFont val="Times New Roman"/>
        <family val="1"/>
      </rPr>
      <t>Напомена</t>
    </r>
    <r>
      <rPr>
        <sz val="12"/>
        <rFont val="Times New Roman"/>
        <family val="1"/>
      </rPr>
      <t>: У укупан број запослених ушао и један запослени чији је стаж у мировању.</t>
    </r>
  </si>
  <si>
    <t>Овлашћено лице:</t>
  </si>
  <si>
    <r>
      <t>по m</t>
    </r>
    <r>
      <rPr>
        <sz val="20"/>
        <rFont val="Times New Roman"/>
        <family val="1"/>
      </rPr>
      <t>²</t>
    </r>
  </si>
  <si>
    <r>
      <t>по m</t>
    </r>
    <r>
      <rPr>
        <sz val="20"/>
        <rFont val="Times New Roman"/>
        <family val="1"/>
      </rPr>
      <t>³</t>
    </r>
  </si>
  <si>
    <r>
      <t xml:space="preserve">Набавка, транспорт и монтажа АБ цеви </t>
    </r>
    <r>
      <rPr>
        <sz val="20"/>
        <rFont val="Times New Roman"/>
        <family val="1"/>
      </rPr>
      <t>Ø</t>
    </r>
    <r>
      <rPr>
        <sz val="20"/>
        <rFont val="Times New Roman"/>
        <family val="1"/>
      </rPr>
      <t xml:space="preserve"> 1000 mm (са фалцом)</t>
    </r>
  </si>
  <si>
    <r>
      <t xml:space="preserve">Набавка, транспорт и монтажа АБ цеви </t>
    </r>
    <r>
      <rPr>
        <sz val="20"/>
        <rFont val="Times New Roman"/>
        <family val="1"/>
      </rPr>
      <t>Ø</t>
    </r>
    <r>
      <rPr>
        <sz val="20"/>
        <rFont val="Times New Roman"/>
        <family val="1"/>
      </rPr>
      <t xml:space="preserve"> 1200 mm (са фалцом)</t>
    </r>
  </si>
  <si>
    <r>
      <t xml:space="preserve">Набавка, транспорт и монтажа АБ цеви </t>
    </r>
    <r>
      <rPr>
        <sz val="20"/>
        <rFont val="Times New Roman"/>
        <family val="1"/>
      </rPr>
      <t>Ø</t>
    </r>
    <r>
      <rPr>
        <sz val="20"/>
        <rFont val="Times New Roman"/>
        <family val="1"/>
      </rPr>
      <t xml:space="preserve"> 1300 mm (са фалцом)</t>
    </r>
  </si>
  <si>
    <r>
      <t xml:space="preserve">Набавка, транспорт и монтажа АБ цеви </t>
    </r>
    <r>
      <rPr>
        <sz val="20"/>
        <rFont val="Times New Roman"/>
        <family val="1"/>
      </rPr>
      <t>Ø</t>
    </r>
    <r>
      <rPr>
        <sz val="20"/>
        <rFont val="Times New Roman"/>
        <family val="1"/>
      </rPr>
      <t xml:space="preserve"> 1400 mm (са фалцом)</t>
    </r>
  </si>
  <si>
    <r>
      <t xml:space="preserve">Набавка, транспорт и монтажа АБ цеви </t>
    </r>
    <r>
      <rPr>
        <sz val="20"/>
        <rFont val="Times New Roman"/>
        <family val="1"/>
      </rPr>
      <t>Ø</t>
    </r>
    <r>
      <rPr>
        <sz val="20"/>
        <rFont val="Times New Roman"/>
        <family val="1"/>
      </rPr>
      <t xml:space="preserve"> 1600 mm (са фалцом)</t>
    </r>
  </si>
  <si>
    <r>
      <t xml:space="preserve">Набавка, транспорт и монтажа АБ цеви </t>
    </r>
    <r>
      <rPr>
        <sz val="20"/>
        <rFont val="Times New Roman"/>
        <family val="1"/>
      </rPr>
      <t>Ø</t>
    </r>
    <r>
      <rPr>
        <sz val="20"/>
        <rFont val="Times New Roman"/>
        <family val="1"/>
      </rPr>
      <t xml:space="preserve"> 1800 mm (са фалцом)</t>
    </r>
  </si>
  <si>
    <r>
      <t xml:space="preserve">Набавка, транспорт и монтажа АБ цеви </t>
    </r>
    <r>
      <rPr>
        <sz val="20"/>
        <rFont val="Times New Roman"/>
        <family val="1"/>
      </rPr>
      <t>Ø</t>
    </r>
    <r>
      <rPr>
        <sz val="20"/>
        <rFont val="Times New Roman"/>
        <family val="1"/>
      </rPr>
      <t xml:space="preserve"> 2000 mm (са фалцом)</t>
    </r>
  </si>
  <si>
    <r>
      <t xml:space="preserve">Набавка, транспорт и монтажа АБ цеви </t>
    </r>
    <r>
      <rPr>
        <sz val="20"/>
        <rFont val="Times New Roman"/>
        <family val="1"/>
      </rPr>
      <t>Ø</t>
    </r>
    <r>
      <rPr>
        <sz val="20"/>
        <rFont val="Times New Roman"/>
        <family val="1"/>
      </rPr>
      <t xml:space="preserve"> 2200 mm (са фалцом)</t>
    </r>
  </si>
  <si>
    <r>
      <t xml:space="preserve">Набавка, транспорт и монтажа АБ цеви </t>
    </r>
    <r>
      <rPr>
        <sz val="20"/>
        <rFont val="Times New Roman"/>
        <family val="1"/>
      </rPr>
      <t>Ø</t>
    </r>
    <r>
      <rPr>
        <sz val="20"/>
        <rFont val="Times New Roman"/>
        <family val="1"/>
      </rPr>
      <t xml:space="preserve"> 2400 mm (са фалцом)</t>
    </r>
  </si>
  <si>
    <r>
      <t>Објекат до 100 m</t>
    </r>
    <r>
      <rPr>
        <sz val="20"/>
        <rFont val="Times New Roman"/>
        <family val="1"/>
      </rPr>
      <t>²</t>
    </r>
  </si>
  <si>
    <r>
      <t>Објекат од 200 m</t>
    </r>
    <r>
      <rPr>
        <sz val="20"/>
        <rFont val="Times New Roman"/>
        <family val="1"/>
      </rPr>
      <t>²</t>
    </r>
  </si>
  <si>
    <r>
      <t>Објекат од 300 m</t>
    </r>
    <r>
      <rPr>
        <sz val="20"/>
        <rFont val="Times New Roman"/>
        <family val="1"/>
      </rPr>
      <t>² до 600 m²</t>
    </r>
  </si>
  <si>
    <r>
      <t>Технички пловни објекат (понтон) од 20 m</t>
    </r>
    <r>
      <rPr>
        <sz val="20"/>
        <rFont val="Times New Roman"/>
        <family val="1"/>
      </rPr>
      <t>²</t>
    </r>
    <r>
      <rPr>
        <sz val="20"/>
        <rFont val="Times New Roman"/>
        <family val="1"/>
      </rPr>
      <t xml:space="preserve"> </t>
    </r>
    <r>
      <rPr>
        <sz val="20"/>
        <rFont val="Times New Roman"/>
        <family val="1"/>
      </rPr>
      <t xml:space="preserve">до 120 m² </t>
    </r>
  </si>
  <si>
    <t>01.05.2018.</t>
  </si>
  <si>
    <t>Плотер</t>
  </si>
  <si>
    <t>Инвалидска пензија</t>
  </si>
  <si>
    <t>Старосна пензију</t>
  </si>
  <si>
    <t>Уговор о раду</t>
  </si>
  <si>
    <t>Раскид уговора</t>
  </si>
  <si>
    <t>Уговор о ПП пословима</t>
  </si>
  <si>
    <t xml:space="preserve">Датум: </t>
  </si>
  <si>
    <t xml:space="preserve">                                                                              </t>
  </si>
  <si>
    <t xml:space="preserve">                                                </t>
  </si>
  <si>
    <t xml:space="preserve">                                                                                                                                                                                                                                                                                                                                                                                                                                                 </t>
  </si>
  <si>
    <t xml:space="preserve">                                                                                                                                                                                                                                                       </t>
  </si>
  <si>
    <t>Стање на дан 31.12.2019.</t>
  </si>
  <si>
    <t xml:space="preserve"> </t>
  </si>
  <si>
    <t>Доставна возила</t>
  </si>
  <si>
    <t>БИЛАНС УСПЕХА за период 01.01 - 31.03.2020.</t>
  </si>
  <si>
    <t>План</t>
  </si>
  <si>
    <t>Реализација 
01.01-31.12.2019.      Претходна година</t>
  </si>
  <si>
    <t>План за
01.01-31.12.2020.             Текућа година</t>
  </si>
  <si>
    <t xml:space="preserve"> 01.01 - 31.03.2020</t>
  </si>
  <si>
    <t>Индекс 
 реализација                    01.01. -31.03.2020/                   план 01.01. -31.03.2020.</t>
  </si>
  <si>
    <t>БИЛАНС СТАЊА  на дан 31.03.2020.</t>
  </si>
  <si>
    <t>Стање на дан 
31.12.2019.
Претходна година</t>
  </si>
  <si>
    <t>Планирано стање 
на дан 31.12.2020. Текућа година</t>
  </si>
  <si>
    <t>31.03.2020.</t>
  </si>
  <si>
    <t>Индекс реализација 31.03.2020. /                  план 31.03.2020.</t>
  </si>
  <si>
    <t>01.01. - 31.03.2020.</t>
  </si>
  <si>
    <t>Индекс 
 реализација                    01.01. -31.03/                   план 01.01.-31.03.</t>
  </si>
  <si>
    <t>у периоду од 01.01. до 31.03.2020. године</t>
  </si>
  <si>
    <t>01.01.-31.03.2020.</t>
  </si>
  <si>
    <t>Индекс 
 реализација 01.01. -31.03.2020/                           план 01.01. - 31.03.2020.</t>
  </si>
  <si>
    <t>Стање на дан 31.03.2020.</t>
  </si>
  <si>
    <t>Претходна година
2019</t>
  </si>
  <si>
    <t>План за период 01.01-31.12.2020. текућа година</t>
  </si>
  <si>
    <t>Период од 01.01. до 31.03.2020.</t>
  </si>
  <si>
    <t>Период од 01.01. до 30.06.2020.</t>
  </si>
  <si>
    <t>Период од 01.01. до 30.09.2020.</t>
  </si>
  <si>
    <t>Период од 01.01. до 31.12.2020.</t>
  </si>
  <si>
    <t>План за
01.01-31.12.2019.             Претходна  година</t>
  </si>
  <si>
    <t>Индекс 
 реализација 01.01. -31.03.2020.                  план 01.01. -31.03.2020.</t>
  </si>
  <si>
    <t>Стање кредитне задужености 
на 31.03.2020.године у оригиналној валути</t>
  </si>
  <si>
    <t>Стање кредитне задужености 
31.03.2020. године у динарима</t>
  </si>
  <si>
    <t>31.12.2019. (претходна година)</t>
  </si>
  <si>
    <t>30.06.2020.</t>
  </si>
  <si>
    <t>30.09.2020.</t>
  </si>
  <si>
    <t>31.12.2020.</t>
  </si>
  <si>
    <t>01.01.-30.06.2020.</t>
  </si>
  <si>
    <t>01.01.-30.09.2020.</t>
  </si>
  <si>
    <t>01.01.-31.12.2020.</t>
  </si>
  <si>
    <t>****** добит из 2019. године биће искоришћена за инвестиције у опрему за обављање основне делатности.</t>
  </si>
  <si>
    <r>
      <t xml:space="preserve">**** добит  из 2018. године је искоришћена за инвестиције у опрему за обављање основне делатности Одлуком Надзорног одбора број 1848/4 од 10.05.2019. године,а на коју је Оснивач дао сагласност Решењем број 3-597/19-С од 27.09.2019. године. </t>
    </r>
    <r>
      <rPr>
        <b/>
        <sz val="12"/>
        <rFont val="Times New Roman"/>
        <family val="1"/>
      </rPr>
      <t>(Набављена су следећа средства : два доставна возила, вибро плоча, ротациона косачица, шумски мулчер за багер, тракторска рука са косачицом и трактор).</t>
    </r>
  </si>
  <si>
    <t>.</t>
  </si>
  <si>
    <t>Датум:25.05.2020.</t>
  </si>
  <si>
    <t>Датум: 25.05.2020.</t>
  </si>
  <si>
    <t>Превремена пензија</t>
  </si>
  <si>
    <t>Тракторска рука са мулчером</t>
  </si>
  <si>
    <t>Таруп за Метрак</t>
  </si>
  <si>
    <t>Канистери од 600л за дистриб.горива са пиштољем</t>
  </si>
  <si>
    <t>Мултифункционално пловило</t>
  </si>
  <si>
    <t xml:space="preserve">Датум:  25.05.2020.                                                                                                                                   </t>
  </si>
  <si>
    <t xml:space="preserve">Датум:  25.05.2020.                                                                                                                                        </t>
  </si>
  <si>
    <t>ЈВП "Београдводе"</t>
  </si>
  <si>
    <t>А.</t>
  </si>
  <si>
    <t>ГН 100.107.1</t>
  </si>
  <si>
    <t>1.ГПР.1</t>
  </si>
  <si>
    <t>ГН 100.107.2</t>
  </si>
  <si>
    <t>1.ГПР.2</t>
  </si>
  <si>
    <t>ГН 100.108.1</t>
  </si>
  <si>
    <t>1.ГПР.3</t>
  </si>
  <si>
    <t>ГН 100.109.1</t>
  </si>
  <si>
    <t>1.ГПР.4</t>
  </si>
  <si>
    <t>ГН 100.109.3</t>
  </si>
  <si>
    <t>1.ГПР.5</t>
  </si>
  <si>
    <t>ГН 361-101.1.1</t>
  </si>
  <si>
    <t>1.ГПР.6</t>
  </si>
  <si>
    <t>Набавка, транспорт и уградња геотекстила тип 250 g</t>
  </si>
  <si>
    <t>ГН 361-101.1.2</t>
  </si>
  <si>
    <t>1.ГПР.7</t>
  </si>
  <si>
    <t>Набавка, транспорт и уградња геотекстила тип 300 g</t>
  </si>
  <si>
    <t>ГН 361-101.1.3</t>
  </si>
  <si>
    <t>1.ГПР.8</t>
  </si>
  <si>
    <t>Набавка, транспорт и уградња геотекстила тип 500 g</t>
  </si>
  <si>
    <t>Снимање евиденционих профила ехосондером</t>
  </si>
  <si>
    <t>1.ГПР.9</t>
  </si>
  <si>
    <t>Израда елабората са теренским радом</t>
  </si>
  <si>
    <t>Б.</t>
  </si>
  <si>
    <t>2ГЗЕМ.1</t>
  </si>
  <si>
    <t>2ГЗЕМ.2</t>
  </si>
  <si>
    <t>2ГЗЕМ.3</t>
  </si>
  <si>
    <t>2ГЗЕМ.4</t>
  </si>
  <si>
    <t>2ГЗЕМ.5</t>
  </si>
  <si>
    <t>2ГЗЕМ.6</t>
  </si>
  <si>
    <t>2ГЗЕМ.7</t>
  </si>
  <si>
    <t>Ручно насипање земље</t>
  </si>
  <si>
    <t>2ГЗЕМ.8</t>
  </si>
  <si>
    <t>Ручно планирање земљаних површина III категорије земље равне површине</t>
  </si>
  <si>
    <t>2ГЗЕМ.9</t>
  </si>
  <si>
    <t>2ГЗЕМ.10</t>
  </si>
  <si>
    <t>Ручно разастирање природног шљунка за тампон d = 10 cm</t>
  </si>
  <si>
    <t>2ГЗЕМ.11</t>
  </si>
  <si>
    <t>2ГЗЕМ.12</t>
  </si>
  <si>
    <t>Машински ископ хумуса булдозером са гурањем до 20 m</t>
  </si>
  <si>
    <t>2ГЗЕМ.14</t>
  </si>
  <si>
    <t>Машински откоп шљунка и песка булдозером са гурањем до 20 m у слоју до d = 20 cm</t>
  </si>
  <si>
    <t>2ГЗЕМ.15</t>
  </si>
  <si>
    <t>Машински ископ земље III категорије булдозером</t>
  </si>
  <si>
    <t>2ГЗЕМ.16</t>
  </si>
  <si>
    <t>2ГЗЕМ.17</t>
  </si>
  <si>
    <t>2ГЗЕМ.18</t>
  </si>
  <si>
    <t>2ГЗЕМ.20</t>
  </si>
  <si>
    <t>Машинско разастирање хумуса булдозером у слојевима до 20 cm, гурањем на даљину до 60 m, са дотеривањем шкарпе према профилу</t>
  </si>
  <si>
    <t>2ГЗЕМ.21</t>
  </si>
  <si>
    <t>2ГЗЕМ.22</t>
  </si>
  <si>
    <t>2ГЗЕМ.23</t>
  </si>
  <si>
    <t>Ископ канала у земљи III категорије багером са дугом руком мокра земља</t>
  </si>
  <si>
    <t>2ГЗЕМ.24</t>
  </si>
  <si>
    <t>2ГЗЕМ.25</t>
  </si>
  <si>
    <t>2ГЗЕМ.26</t>
  </si>
  <si>
    <t>2ГЗЕМ.27</t>
  </si>
  <si>
    <t>2ГЗЕМ.28</t>
  </si>
  <si>
    <t>2ГЗЕМ.29</t>
  </si>
  <si>
    <t>2ГЗЕМ.30</t>
  </si>
  <si>
    <t>2ГЗЕМ.31</t>
  </si>
  <si>
    <t>2ГЗЕМ.32</t>
  </si>
  <si>
    <t>2ГЗЕМ.33</t>
  </si>
  <si>
    <t>2ГЗЕМ.34</t>
  </si>
  <si>
    <t>2ГЗЕМ.35</t>
  </si>
  <si>
    <t>2ГЗЕМ.36</t>
  </si>
  <si>
    <t>2ГЗЕМ.37</t>
  </si>
  <si>
    <t>2ГЗЕМ.38</t>
  </si>
  <si>
    <t>Ц.</t>
  </si>
  <si>
    <t>ГН 200.320.1.1</t>
  </si>
  <si>
    <t>3.ГТЕС1</t>
  </si>
  <si>
    <t>ГН 601.210.4 B.1</t>
  </si>
  <si>
    <t>3.ГТЕС2</t>
  </si>
  <si>
    <t>Набавка материјала, израда, монтажа и демонтажа једностране оплате од здраве чамове грађе</t>
  </si>
  <si>
    <t>ГН 601.211.1P</t>
  </si>
  <si>
    <t>3.ГТЕС3</t>
  </si>
  <si>
    <t>Набавка материјала, израда, монтажа и демонтажа двостране оплате од здраве чамове грађе</t>
  </si>
  <si>
    <t>3.ГТЕС4</t>
  </si>
  <si>
    <t>Монтажа и демонтажа једностране оплате од здраве чамове грађе</t>
  </si>
  <si>
    <t>3.ГТЕС5</t>
  </si>
  <si>
    <t>Монтажа и демонтажа двостране оплате од здраве чамове грађе</t>
  </si>
  <si>
    <t>Д.</t>
  </si>
  <si>
    <t>ГН 400-101.3.1</t>
  </si>
  <si>
    <t>4.ГАРМ1</t>
  </si>
  <si>
    <t>ГН 400-106B11</t>
  </si>
  <si>
    <t>4.ГАРМ2</t>
  </si>
  <si>
    <t>Е.</t>
  </si>
  <si>
    <t>ГН 400.305.1' E</t>
  </si>
  <si>
    <t>5.ГБЕТ1</t>
  </si>
  <si>
    <t>Набавка, транспорт (до 30 km) и уградња машински справљеног бетона МБ 15</t>
  </si>
  <si>
    <t>5.ГБЕТ2</t>
  </si>
  <si>
    <t>Набавка, транспорт (до 30 km) и уградња машински справљеног бетона МБ 20</t>
  </si>
  <si>
    <t>5.ГБЕТ3</t>
  </si>
  <si>
    <t>Набавка, транспорт (до 30 km) и уградња машински справљеног бетона МБ 25</t>
  </si>
  <si>
    <t>ГН 400.305.1' Г</t>
  </si>
  <si>
    <t>5.ГБЕТ4</t>
  </si>
  <si>
    <t>Набавка, транспорт (до 30 km) и уградња машински справљеног бетона МБ 30</t>
  </si>
  <si>
    <t>5.ГБЕТ5</t>
  </si>
  <si>
    <t>Набавка, транспорт (до 30 km) и уградња машински справљеног бетона МБ 40</t>
  </si>
  <si>
    <t>5.ГБЕТ6</t>
  </si>
  <si>
    <t>Набавка, транспорт (до 30 km) и уградња машински справљеног бетона МБ 50</t>
  </si>
  <si>
    <t>ГН 400.301.2
ГН 400.605.А.11</t>
  </si>
  <si>
    <t>5.ГБЕТ7</t>
  </si>
  <si>
    <t>Ручно справљање и уграђивање бетона МБ 15</t>
  </si>
  <si>
    <t>ГН 400.301.3
ГН 400.605.А.11</t>
  </si>
  <si>
    <t>5.ГБЕТ8</t>
  </si>
  <si>
    <t>Ручно справљање и уграђивање бетона МБ 20</t>
  </si>
  <si>
    <t>ГН 400.401.1.</t>
  </si>
  <si>
    <t>5.ГБЕТ9</t>
  </si>
  <si>
    <t>Ф.</t>
  </si>
  <si>
    <t>ГН 301.404</t>
  </si>
  <si>
    <t>5.ГЗИД1</t>
  </si>
  <si>
    <t>5.ГЗИД2</t>
  </si>
  <si>
    <t>5.ГЗИД3</t>
  </si>
  <si>
    <t>ГН 301.101</t>
  </si>
  <si>
    <t>5.ГЗИД4</t>
  </si>
  <si>
    <t>ГН 301.770</t>
  </si>
  <si>
    <t>5.ГЗИД5</t>
  </si>
  <si>
    <t>Г.</t>
  </si>
  <si>
    <t>ГН 410.451.1.A.7</t>
  </si>
  <si>
    <t>7.ГМОН1</t>
  </si>
  <si>
    <t>ГН 410.451.1.A.9.</t>
  </si>
  <si>
    <t>7.ГМОН2</t>
  </si>
  <si>
    <t>ГН 410.451.1.A.10.</t>
  </si>
  <si>
    <t>7.ГМОН3</t>
  </si>
  <si>
    <t>ГН 410.451.1.A.11.</t>
  </si>
  <si>
    <t>7.ГМОН4</t>
  </si>
  <si>
    <t>7.ГМОН5</t>
  </si>
  <si>
    <t>ГН 410.451.1.A.12.</t>
  </si>
  <si>
    <t>7.ГМОН6</t>
  </si>
  <si>
    <t>ГН 410.451.1.A.13.</t>
  </si>
  <si>
    <t>7.ГМОН7</t>
  </si>
  <si>
    <t>ГН 410.451.1.A.14.</t>
  </si>
  <si>
    <t>7.ГМОН8</t>
  </si>
  <si>
    <t>ГН 410.451.1.A.15.</t>
  </si>
  <si>
    <t>7.ГМОН9</t>
  </si>
  <si>
    <t>7.ГМОН10</t>
  </si>
  <si>
    <t>7.ГМОН11</t>
  </si>
  <si>
    <t>ГН 274-302.1</t>
  </si>
  <si>
    <t>7.ГМОН12</t>
  </si>
  <si>
    <t>Набавка, транспорт и монтажа дренажних цеви Ø 75</t>
  </si>
  <si>
    <t>ГН 274-302.2</t>
  </si>
  <si>
    <t>7.ГМОН13</t>
  </si>
  <si>
    <t>Набавка, транспорт и монтажа дренажних цеви Ø 110</t>
  </si>
  <si>
    <t>7.ГМОН14</t>
  </si>
  <si>
    <t>Набавка, транспорт и монтажа дренажних цеви Ø 125</t>
  </si>
  <si>
    <t>ГН 274-302.3</t>
  </si>
  <si>
    <t>7.ГМОН15</t>
  </si>
  <si>
    <t>Набавка, транспорт и монтажа дренажних цеви Ø 160</t>
  </si>
  <si>
    <t>ГН 410.455.1'А2</t>
  </si>
  <si>
    <t>7.ГМОН16</t>
  </si>
  <si>
    <t>Набавка, транспорт и уградња PVC цеви 50х1000</t>
  </si>
  <si>
    <t>ГН 410.455.1'А3</t>
  </si>
  <si>
    <t>7.ГМОН17</t>
  </si>
  <si>
    <t>Набавка, транспорт и уградња PVC цеви 75х1000</t>
  </si>
  <si>
    <t>7.ГМОН18</t>
  </si>
  <si>
    <t>7.ГМОН19</t>
  </si>
  <si>
    <t>ГН 410.455.1'А4</t>
  </si>
  <si>
    <t>7.ГМОН20</t>
  </si>
  <si>
    <t>7.ГМОН21</t>
  </si>
  <si>
    <t>Набавка, транспорт и уградња PVC цеви 250х1000</t>
  </si>
  <si>
    <t>7.ГМОН22</t>
  </si>
  <si>
    <t>Набавка, транспорт и уградња PVC цеви 300х1000</t>
  </si>
  <si>
    <t>7.ГМОН23</t>
  </si>
  <si>
    <t>Набавка, транспорт и уградња PVC цеви 400х1000</t>
  </si>
  <si>
    <t>ГН 242-501.1.3.</t>
  </si>
  <si>
    <t>7.ГМОН24</t>
  </si>
  <si>
    <t>Полагање бетонских плоча на подлози од песка 40/40/8 cm</t>
  </si>
  <si>
    <t>ГН 242-501.1.</t>
  </si>
  <si>
    <t>7.ГМОН25</t>
  </si>
  <si>
    <t>Полагање бетонских растер елемената на подлози од песка 40/60/8 cm</t>
  </si>
  <si>
    <t>ГН 242-402.3</t>
  </si>
  <si>
    <t>7.ГМОН26</t>
  </si>
  <si>
    <t>Полагање ивичњака на подлози од бетона са фуговањем 18/24/40 cm</t>
  </si>
  <si>
    <t>ГН 242-402.3.</t>
  </si>
  <si>
    <t>7.ГМОН27</t>
  </si>
  <si>
    <t>Полагање ивичњака на подлози од бетона са фуговањем 18/24/80 cm</t>
  </si>
  <si>
    <t>ГН 242-402.2</t>
  </si>
  <si>
    <t>7.ГМОН28</t>
  </si>
  <si>
    <t>Полагање ивичњака на подлози од бетона са фуговањем 20/24/40 cm</t>
  </si>
  <si>
    <t>ГН 242-402.5.</t>
  </si>
  <si>
    <t>7.ГМОН29</t>
  </si>
  <si>
    <t>Полагање ивичњака на подлози од бетона са фуговањем 20/24/80 cm</t>
  </si>
  <si>
    <t>ГН 242-402.6.</t>
  </si>
  <si>
    <t>7.ГМОН30</t>
  </si>
  <si>
    <t>Полагање ивичњака на подлози од бетона са фуговањем 12/18/40 cm</t>
  </si>
  <si>
    <t>ГН 242-402.7.</t>
  </si>
  <si>
    <t>7.ГМОН31</t>
  </si>
  <si>
    <t>Полагање ивичњака на подлогзи од бетона са фуговањем 12/18/80 cm</t>
  </si>
  <si>
    <t>ГН 274 501</t>
  </si>
  <si>
    <t>7.ГМОН32</t>
  </si>
  <si>
    <t>7.ГМОН33</t>
  </si>
  <si>
    <t>Набавка транспорт и уградња бетонских репера са стопом 10х 10 х 60 cm</t>
  </si>
  <si>
    <t>7.ГМОН34</t>
  </si>
  <si>
    <t>7.ГМОН35</t>
  </si>
  <si>
    <t>7.ГМОН36</t>
  </si>
  <si>
    <t>7.ГМОН37</t>
  </si>
  <si>
    <t>7.ГМОН38</t>
  </si>
  <si>
    <t>7.ГМОН39</t>
  </si>
  <si>
    <t>Набавка, транспорт и уградња "жабљег" поклопца Ø 1200</t>
  </si>
  <si>
    <t>ГН 410 459.4</t>
  </si>
  <si>
    <t>7.ГМОН40</t>
  </si>
  <si>
    <t>7.ГМОН41</t>
  </si>
  <si>
    <t>Набавка, транспорт и уградња поклопца шахта носивости 12,5t</t>
  </si>
  <si>
    <t>7.ГМОН42</t>
  </si>
  <si>
    <t>ГН 410 480.1-3</t>
  </si>
  <si>
    <t>7.ГМОН43</t>
  </si>
  <si>
    <t>7.ГМОН44</t>
  </si>
  <si>
    <t>7.ГМОН45</t>
  </si>
  <si>
    <t>7.ГМОН46</t>
  </si>
  <si>
    <t>7.ГМОН47</t>
  </si>
  <si>
    <t>7.ГМОН48</t>
  </si>
  <si>
    <t>7.ГМОН49</t>
  </si>
  <si>
    <t>ГН 561-201.2</t>
  </si>
  <si>
    <t>7.ГМОН50</t>
  </si>
  <si>
    <t>ГН 410.469.3.А.3</t>
  </si>
  <si>
    <t>7.ГМОН51</t>
  </si>
  <si>
    <t>ГН 200.501.3.</t>
  </si>
  <si>
    <t>7.ГМОН52</t>
  </si>
  <si>
    <t>Набавка, транспорт и уградња плетене поцинковане жице окца 50х50/1,8mm</t>
  </si>
  <si>
    <t>7.ГМОН53</t>
  </si>
  <si>
    <t>Набавка, транспорт и уградња плетене пластифициране жице окца 50х50/1,8mm</t>
  </si>
  <si>
    <t>ГН 561-108.1</t>
  </si>
  <si>
    <t>7.ГМОН54</t>
  </si>
  <si>
    <t>Х.</t>
  </si>
  <si>
    <t>ГН 701.401.A</t>
  </si>
  <si>
    <t>7-ГБРАВ1</t>
  </si>
  <si>
    <t>Набавка материјала, радионичка израда и уградња разних челичних профила на водним објектима</t>
  </si>
  <si>
    <t>ГН 701.301.A</t>
  </si>
  <si>
    <t>7.ГБРАВ2</t>
  </si>
  <si>
    <t xml:space="preserve">Набавка материјала, радионичка израда и монтажа металне ограде </t>
  </si>
  <si>
    <t>И.</t>
  </si>
  <si>
    <t>ГН 274.601.1</t>
  </si>
  <si>
    <t>6.ГББР1</t>
  </si>
  <si>
    <t>ГН 274.601.2</t>
  </si>
  <si>
    <t>6.ГББР2</t>
  </si>
  <si>
    <t>ГН 274.601.3</t>
  </si>
  <si>
    <t>6.ГББР3</t>
  </si>
  <si>
    <t>ГН 400.602.41</t>
  </si>
  <si>
    <t>6.ГББР4</t>
  </si>
  <si>
    <t>6.ГББР5</t>
  </si>
  <si>
    <t>Машинско кошење шибља багером са тарупом</t>
  </si>
  <si>
    <t>6.ГББР6</t>
  </si>
  <si>
    <t>Машинско кошење траве - багер + таруп - шибље</t>
  </si>
  <si>
    <t>6.ГББР7</t>
  </si>
  <si>
    <t>Уклањање дрвенастог растиња машинским путем - дробљењем - багер + шумски таруп</t>
  </si>
  <si>
    <t>ГН 200.317.1.A.4</t>
  </si>
  <si>
    <t>6.ГББР8</t>
  </si>
  <si>
    <t>Набавка семена и засејавање семенском смешом траве - равна површина</t>
  </si>
  <si>
    <t>ГН 200.317.1.B.4</t>
  </si>
  <si>
    <t>6.ГББР9</t>
  </si>
  <si>
    <t>Набавка семена и засејавање семенском смешом траве - коса површина</t>
  </si>
  <si>
    <t>ГН 200.205.2.B1</t>
  </si>
  <si>
    <t>6.ГББР10</t>
  </si>
  <si>
    <t>ГН 200.205.2.B2</t>
  </si>
  <si>
    <t>6.ГББР11</t>
  </si>
  <si>
    <t>ГН 200.205.2.B3</t>
  </si>
  <si>
    <t>6.ГББР12</t>
  </si>
  <si>
    <t>ГН 200.205.2.B4</t>
  </si>
  <si>
    <t>6.ГББР13</t>
  </si>
  <si>
    <t>ГН 200.206.1.1</t>
  </si>
  <si>
    <t>6.ГББР14</t>
  </si>
  <si>
    <t>ГН 200.206.1.2</t>
  </si>
  <si>
    <t>6.ГББР15</t>
  </si>
  <si>
    <t>ГН 200.206.1.3</t>
  </si>
  <si>
    <t>6.ГББР16</t>
  </si>
  <si>
    <t>ГН 200.206.1.4</t>
  </si>
  <si>
    <t>6.ГББР17</t>
  </si>
  <si>
    <t>ГН 200.207.2.1</t>
  </si>
  <si>
    <t>6.ГББР18</t>
  </si>
  <si>
    <t>ГН 200.207.2.2</t>
  </si>
  <si>
    <t>6.ГББР19</t>
  </si>
  <si>
    <t>ГН 200.207.1.</t>
  </si>
  <si>
    <t>6.ГББР20</t>
  </si>
  <si>
    <t>Чишћење облоге водотока од растиња</t>
  </si>
  <si>
    <t>Хемијско третирање корова-хебрицидисање</t>
  </si>
  <si>
    <t>Хемијско третирање облога-хебрицидисање</t>
  </si>
  <si>
    <t>Ј.</t>
  </si>
  <si>
    <t>ГН 900.103.23</t>
  </si>
  <si>
    <t>7ГРК1</t>
  </si>
  <si>
    <t>7ГРК2</t>
  </si>
  <si>
    <t>ГН 301-352.2</t>
  </si>
  <si>
    <t>7ГРК3</t>
  </si>
  <si>
    <t>ГН 301-782.2</t>
  </si>
  <si>
    <t>7ГРК4</t>
  </si>
  <si>
    <t>ГН 222-402.1</t>
  </si>
  <si>
    <t>7ГРК5</t>
  </si>
  <si>
    <t>ГН 200.312 М.3.1-3.1.1</t>
  </si>
  <si>
    <t>7ГРК6</t>
  </si>
  <si>
    <t>К.</t>
  </si>
  <si>
    <t>ГН 900.103.9</t>
  </si>
  <si>
    <t>8ГПГМ1</t>
  </si>
  <si>
    <t>ГН 900.103.13</t>
  </si>
  <si>
    <t>8ГПГМ2</t>
  </si>
  <si>
    <t>ГН 900.103.16</t>
  </si>
  <si>
    <t>8ГПГМ3</t>
  </si>
  <si>
    <t>ГН 900.103.19</t>
  </si>
  <si>
    <t>8ГПГМ4</t>
  </si>
  <si>
    <t>ГН 900.103.20</t>
  </si>
  <si>
    <t>8ГПГМ5</t>
  </si>
  <si>
    <t>ГН 900.103.22</t>
  </si>
  <si>
    <t>8ГПГМ6</t>
  </si>
  <si>
    <t>8ГПГМ7</t>
  </si>
  <si>
    <t>ГН 900.103.25</t>
  </si>
  <si>
    <t>8ГПГМ8</t>
  </si>
  <si>
    <t>ГН 900.103.28</t>
  </si>
  <si>
    <t>8ГПГМ9</t>
  </si>
  <si>
    <t>ГН 900.103.29</t>
  </si>
  <si>
    <t>8ГПГМ10</t>
  </si>
  <si>
    <t>ГН 900.117.3</t>
  </si>
  <si>
    <t>8ГПГМ11</t>
  </si>
  <si>
    <t>ГН 900.117.5</t>
  </si>
  <si>
    <t>8ГПГМ12</t>
  </si>
  <si>
    <t>ГН 900.117.20</t>
  </si>
  <si>
    <t>8ГПГМ13</t>
  </si>
  <si>
    <t>ГН 900.117.26</t>
  </si>
  <si>
    <t>8ГПГМ14</t>
  </si>
  <si>
    <t>ГН 900.117.30</t>
  </si>
  <si>
    <t>8ГПГМ15</t>
  </si>
  <si>
    <t>ГН 900.117.70</t>
  </si>
  <si>
    <t>8ГПГМ16</t>
  </si>
  <si>
    <t>ГН 900.117.93</t>
  </si>
  <si>
    <t>8ГПГМ17</t>
  </si>
  <si>
    <t>Л.</t>
  </si>
  <si>
    <t>Рад ауто дизалице 10t</t>
  </si>
  <si>
    <t>Рад ауто дизалице 10t-15t</t>
  </si>
  <si>
    <t>Рад ауто дизалице 20t-25t</t>
  </si>
  <si>
    <t>Рад ауто дизалице 25t-305</t>
  </si>
  <si>
    <t>Доставно возило - до 3t</t>
  </si>
  <si>
    <t>Вангабаритни превоз грађевинских машина вучним возом до 10 km</t>
  </si>
  <si>
    <t>пo тури</t>
  </si>
  <si>
    <t>Вангабаритни превоз грађевинских машина вучним возом до 20 km</t>
  </si>
  <si>
    <t>Вангабаритни превоз грађевинских машина вучним возом до 30 km</t>
  </si>
  <si>
    <t>Вангабаритни превоз грађевинских машина вучним возом до 50 km</t>
  </si>
  <si>
    <t>Вангабаритни превоз грађевинских машина вучним возом преко 50 km</t>
  </si>
  <si>
    <t>Рад цистерне за одвоз фекалних материја</t>
  </si>
  <si>
    <t>Рад бетонске пумпе на уградњи бетона</t>
  </si>
  <si>
    <t>М.</t>
  </si>
  <si>
    <t>пo m³</t>
  </si>
  <si>
    <t>Рад бушилице "Торна" на пробијању рупа</t>
  </si>
  <si>
    <t>пo комаду
 рупе</t>
  </si>
  <si>
    <t>Н.</t>
  </si>
  <si>
    <t>по m³/km</t>
  </si>
  <si>
    <t>О.</t>
  </si>
  <si>
    <t>П.</t>
  </si>
  <si>
    <t>Рад КВ радника</t>
  </si>
  <si>
    <t>Коришћење заштитне пливајуће бране комплет са радном екипом</t>
  </si>
  <si>
    <t>Р.</t>
  </si>
  <si>
    <t>С.</t>
  </si>
  <si>
    <t>Рад камиона са дизалицом (утовар трупаца и посеченог материјала са превозом до 10 km и истоваром слагањем)</t>
  </si>
  <si>
    <t>Рад камиона са дизалицом (утовар трупаца и посеченог материјала са превозом са превозом до 10 km и истоваром слагањем)</t>
  </si>
  <si>
    <t>Машинско бушење рупа за садњу садница</t>
  </si>
  <si>
    <t>Т.</t>
  </si>
  <si>
    <t>У</t>
  </si>
  <si>
    <t>Руковалац црпне станице (ССС)</t>
  </si>
  <si>
    <r>
      <t xml:space="preserve">Набавка, транспорт и монтажа АБ цеви </t>
    </r>
    <r>
      <rPr>
        <sz val="20"/>
        <rFont val="Times New Roman"/>
        <family val="1"/>
      </rPr>
      <t>Ø</t>
    </r>
    <r>
      <rPr>
        <sz val="20"/>
        <rFont val="Times New Roman"/>
        <family val="1"/>
      </rPr>
      <t xml:space="preserve"> 600 mm (са фалцом)</t>
    </r>
  </si>
  <si>
    <r>
      <t xml:space="preserve">Набавка, транспорт и монтажа АБ цеви </t>
    </r>
    <r>
      <rPr>
        <sz val="20"/>
        <rFont val="Times New Roman"/>
        <family val="1"/>
      </rPr>
      <t>Ø</t>
    </r>
    <r>
      <rPr>
        <sz val="20"/>
        <rFont val="Times New Roman"/>
        <family val="1"/>
      </rPr>
      <t xml:space="preserve"> 800 mm (са фалцом)</t>
    </r>
  </si>
  <si>
    <r>
      <t xml:space="preserve">ЦЕНОВНИК </t>
    </r>
    <r>
      <rPr>
        <b/>
        <sz val="20"/>
        <rFont val="Times New Roman"/>
        <family val="1"/>
      </rPr>
      <t xml:space="preserve">
ОСНОВНИХ ПОЗИЦИЈА УСЛУГА И РАДОВА НА РЕДОВНОМ ОДРЖАВАЊУ ВОДНИХ ОБЈЕКАТА 
(ВОДОТОКА И РЕГУЛАЦИОНИХ ГРАЂЕВИНА), УКЛАЊАЊА ПЛОВНИХ ОБЈЕКАТА И 
ПОСЕЧЕНОГ ДРВЕТА ПО СОРТИМЕНТИМАНА ТЕРИТОРИЈИ ГРАДА БЕОГРАДА ЗА 2020. ГОДИНУ</t>
    </r>
  </si>
  <si>
    <t>Багер 
Комацу 
PC 210LC-7</t>
  </si>
  <si>
    <t>Багер 
Комацу 
PC 210LC-8K</t>
  </si>
  <si>
    <t>Багер 
Комацу 
PC 210LC (Дуга рука)</t>
  </si>
  <si>
    <t xml:space="preserve">
Багер 
Комацу 
HB 215LC -2</t>
  </si>
  <si>
    <t>Багер 
Комацу 
PW 140-7 (Точкаш)</t>
  </si>
  <si>
    <t>Багер 
Менци мук (паук) 
A91 4x4</t>
  </si>
  <si>
    <t>Булдозер 
 Комацу 
 D41E</t>
  </si>
  <si>
    <t>Булдозер 
Комацу 
 D51EX-22</t>
  </si>
  <si>
    <t>Утоваривач
 УЛТ</t>
  </si>
  <si>
    <t>Трактор 
Кубота 
(са руком - тарупирање - шибље) М 7171</t>
  </si>
  <si>
    <t>Трактор 
Солис 
(са ротационом косачицом -кошење) 90</t>
  </si>
  <si>
    <t>Трактор 
Белорус 
(са руком - тарупирање - шибље) 1221.3</t>
  </si>
  <si>
    <t>Виброваљак 
BW 124 DH</t>
  </si>
  <si>
    <t>Виброваљак 
BW BW 212</t>
  </si>
  <si>
    <t>Вибројеж 
BW 124 DH-5</t>
  </si>
  <si>
    <t>Вибројеж 
BW BW 212 D-5</t>
  </si>
  <si>
    <t>Утоваривач 
 Бобкет С175ХФ</t>
  </si>
  <si>
    <t>Комбинована машина</t>
  </si>
  <si>
    <t>Хонда WB20</t>
  </si>
  <si>
    <t>Муљна пумпа WТ40</t>
  </si>
  <si>
    <t>Хонда H3200M</t>
  </si>
  <si>
    <t>Хонда H5500M</t>
  </si>
  <si>
    <t>Виброплоча 
BPR 40/60 D/E</t>
  </si>
  <si>
    <t>Виброплоча 
BPR 70/75</t>
  </si>
</sst>
</file>

<file path=xl/styles.xml><?xml version="1.0" encoding="utf-8"?>
<styleSheet xmlns="http://schemas.openxmlformats.org/spreadsheetml/2006/main">
  <numFmts count="49">
    <numFmt numFmtId="5" formatCode="#,##0\ &quot;Din.&quot;;\-#,##0\ &quot;Din.&quot;"/>
    <numFmt numFmtId="6" formatCode="#,##0\ &quot;Din.&quot;;[Red]\-#,##0\ &quot;Din.&quot;"/>
    <numFmt numFmtId="7" formatCode="#,##0.00\ &quot;Din.&quot;;\-#,##0.00\ &quot;Din.&quot;"/>
    <numFmt numFmtId="8" formatCode="#,##0.00\ &quot;Din.&quot;;[Red]\-#,##0.00\ &quot;Din.&quot;"/>
    <numFmt numFmtId="42" formatCode="_-* #,##0\ &quot;Din.&quot;_-;\-* #,##0\ &quot;Din.&quot;_-;_-* &quot;-&quot;\ &quot;Din.&quot;_-;_-@_-"/>
    <numFmt numFmtId="41" formatCode="_-* #,##0\ _D_i_n_._-;\-* #,##0\ _D_i_n_._-;_-* &quot;-&quot;\ _D_i_n_._-;_-@_-"/>
    <numFmt numFmtId="44" formatCode="_-* #,##0.00\ &quot;Din.&quot;_-;\-* #,##0.00\ &quot;Din.&quot;_-;_-* &quot;-&quot;??\ &quot;Din.&quot;_-;_-@_-"/>
    <numFmt numFmtId="43" formatCode="_-* #,##0.00\ _D_i_n_._-;\-* #,##0.00\ _D_i_n_._-;_-* &quot;-&quot;??\ _D_i_n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дин.&quot;;\-#,##0\ &quot;дин.&quot;"/>
    <numFmt numFmtId="173" formatCode="#,##0\ &quot;дин.&quot;;[Red]\-#,##0\ &quot;дин.&quot;"/>
    <numFmt numFmtId="174" formatCode="#,##0.00\ &quot;дин.&quot;;\-#,##0.00\ &quot;дин.&quot;"/>
    <numFmt numFmtId="175" formatCode="#,##0.00\ &quot;дин.&quot;;[Red]\-#,##0.00\ &quot;дин.&quot;"/>
    <numFmt numFmtId="176" formatCode="_-* #,##0\ &quot;дин.&quot;_-;\-* #,##0\ &quot;дин.&quot;_-;_-* &quot;-&quot;\ &quot;дин.&quot;_-;_-@_-"/>
    <numFmt numFmtId="177" formatCode="_-* #,##0\ _д_и_н_._-;\-* #,##0\ _д_и_н_._-;_-* &quot;-&quot;\ _д_и_н_._-;_-@_-"/>
    <numFmt numFmtId="178" formatCode="_-* #,##0.00\ &quot;дин.&quot;_-;\-* #,##0.00\ &quot;дин.&quot;_-;_-* &quot;-&quot;??\ &quot;дин.&quot;_-;_-@_-"/>
    <numFmt numFmtId="179" formatCode="_-* #,##0.00\ _д_и_н_._-;\-* #,##0.00\ _д_и_н_._-;_-* &quot;-&quot;??\ _д_и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dd/mm/yyyy/"/>
    <numFmt numFmtId="189" formatCode="###########"/>
    <numFmt numFmtId="190" formatCode="#,##0\ &quot;Din.&quot;"/>
    <numFmt numFmtId="191" formatCode="_-* #,##0.0\ _D_i_n_._-;\-* #,##0.0\ _D_i_n_._-;_-* &quot;-&quot;??\ _D_i_n_._-;_-@_-"/>
    <numFmt numFmtId="192" formatCode="_-* #,##0\ _D_i_n_._-;\-* #,##0\ _D_i_n_._-;_-* &quot;-&quot;??\ _D_i_n_._-;_-@_-"/>
    <numFmt numFmtId="193" formatCode="&quot;Yes&quot;;&quot;Yes&quot;;&quot;No&quot;"/>
    <numFmt numFmtId="194" formatCode="&quot;True&quot;;&quot;True&quot;;&quot;False&quot;"/>
    <numFmt numFmtId="195" formatCode="&quot;On&quot;;&quot;On&quot;;&quot;Off&quot;"/>
    <numFmt numFmtId="196" formatCode="[$€-2]\ #,##0.00_);[Red]\([$€-2]\ #,##0.00\)"/>
    <numFmt numFmtId="197" formatCode="[$-409]dddd\,\ mmmm\ dd\,\ yyyy"/>
    <numFmt numFmtId="198" formatCode="[$-409]h:mm:ss\ AM/PM"/>
    <numFmt numFmtId="199" formatCode="_-* #,##0.000\ _D_i_n_._-;\-* #,##0.000\ _D_i_n_._-;_-* &quot;-&quot;??\ _D_i_n_._-;_-@_-"/>
    <numFmt numFmtId="200" formatCode="_-* #,##0.0000\ _D_i_n_._-;\-* #,##0.0000\ _D_i_n_._-;_-* &quot;-&quot;??\ _D_i_n_._-;_-@_-"/>
    <numFmt numFmtId="201" formatCode="_-* #,##0.00000\ _D_i_n_._-;\-* #,##0.00000\ _D_i_n_._-;_-* &quot;-&quot;??\ _D_i_n_._-;_-@_-"/>
    <numFmt numFmtId="202" formatCode="&quot;$&quot;#,##0.00"/>
    <numFmt numFmtId="203" formatCode="&quot;$&quot;#,##0.00;[Red]&quot;$&quot;#,##0.00"/>
    <numFmt numFmtId="204" formatCode="0.00_);\(0.00\)"/>
  </numFmts>
  <fonts count="85">
    <font>
      <sz val="11"/>
      <color theme="1"/>
      <name val="Calibri"/>
      <family val="2"/>
    </font>
    <font>
      <sz val="11"/>
      <color indexed="8"/>
      <name val="Calibri"/>
      <family val="2"/>
    </font>
    <font>
      <sz val="12"/>
      <name val="Times New Roman"/>
      <family val="1"/>
    </font>
    <font>
      <b/>
      <sz val="12"/>
      <name val="Times New Roman"/>
      <family val="1"/>
    </font>
    <font>
      <b/>
      <sz val="10"/>
      <name val="Arial"/>
      <family val="2"/>
    </font>
    <font>
      <b/>
      <sz val="12"/>
      <name val="Arial"/>
      <family val="2"/>
    </font>
    <font>
      <b/>
      <sz val="22"/>
      <name val="Times New Roman"/>
      <family val="1"/>
    </font>
    <font>
      <b/>
      <sz val="18"/>
      <name val="Times New Roman"/>
      <family val="1"/>
    </font>
    <font>
      <b/>
      <sz val="14"/>
      <name val="Times New Roman"/>
      <family val="1"/>
    </font>
    <font>
      <sz val="14"/>
      <name val="Times New Roman"/>
      <family val="1"/>
    </font>
    <font>
      <b/>
      <i/>
      <sz val="12"/>
      <name val="Times New Roman"/>
      <family val="1"/>
    </font>
    <font>
      <sz val="16"/>
      <name val="Times New Roman"/>
      <family val="1"/>
    </font>
    <font>
      <b/>
      <sz val="12"/>
      <color indexed="8"/>
      <name val="Times New Roman"/>
      <family val="1"/>
    </font>
    <font>
      <sz val="12"/>
      <color indexed="8"/>
      <name val="Times New Roman"/>
      <family val="1"/>
    </font>
    <font>
      <b/>
      <sz val="16"/>
      <name val="Times New Roman"/>
      <family val="1"/>
    </font>
    <font>
      <sz val="10"/>
      <name val="Arial"/>
      <family val="2"/>
    </font>
    <font>
      <b/>
      <sz val="11"/>
      <name val="Times New Roman"/>
      <family val="1"/>
    </font>
    <font>
      <sz val="12"/>
      <name val="Arial"/>
      <family val="2"/>
    </font>
    <font>
      <sz val="10"/>
      <name val="Times New Roman"/>
      <family val="1"/>
    </font>
    <font>
      <b/>
      <sz val="10"/>
      <name val="Times New Roman"/>
      <family val="1"/>
    </font>
    <font>
      <sz val="16"/>
      <name val="Arial"/>
      <family val="2"/>
    </font>
    <font>
      <b/>
      <sz val="24"/>
      <name val="Times New Roman"/>
      <family val="1"/>
    </font>
    <font>
      <sz val="9"/>
      <name val="Times New Roman"/>
      <family val="1"/>
    </font>
    <font>
      <b/>
      <sz val="9"/>
      <name val="Times New Roman"/>
      <family val="1"/>
    </font>
    <font>
      <b/>
      <sz val="9"/>
      <color indexed="8"/>
      <name val="Times New Roman"/>
      <family val="1"/>
    </font>
    <font>
      <sz val="9"/>
      <color indexed="8"/>
      <name val="Times New Roman"/>
      <family val="1"/>
    </font>
    <font>
      <sz val="20"/>
      <name val="Times New Roman"/>
      <family val="1"/>
    </font>
    <font>
      <b/>
      <sz val="20"/>
      <name val="Times New Roman"/>
      <family val="1"/>
    </font>
    <font>
      <sz val="20"/>
      <name val="Arial"/>
      <family val="2"/>
    </font>
    <font>
      <b/>
      <i/>
      <sz val="20"/>
      <name val="Times New Roman"/>
      <family val="1"/>
    </font>
    <font>
      <b/>
      <i/>
      <sz val="20"/>
      <name val="Arial"/>
      <family val="2"/>
    </font>
    <font>
      <b/>
      <sz val="20"/>
      <name val="Arial"/>
      <family val="2"/>
    </font>
    <font>
      <sz val="11"/>
      <color indexed="9"/>
      <name val="Calibri"/>
      <family val="2"/>
    </font>
    <font>
      <b/>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b/>
      <i/>
      <sz val="20"/>
      <color indexed="9"/>
      <name val="Times New Roman"/>
      <family val="1"/>
    </font>
    <font>
      <sz val="20"/>
      <color indexed="8"/>
      <name val="Calibri"/>
      <family val="2"/>
    </font>
    <font>
      <b/>
      <sz val="16"/>
      <color indexed="8"/>
      <name val="Times New Roman"/>
      <family val="1"/>
    </font>
    <font>
      <sz val="11"/>
      <name val="Calibri"/>
      <family val="2"/>
    </font>
    <font>
      <sz val="8"/>
      <name val="Times New Roman"/>
      <family val="1"/>
    </font>
    <font>
      <b/>
      <i/>
      <sz val="10"/>
      <name val="Arial"/>
      <family val="2"/>
    </font>
    <font>
      <sz val="12"/>
      <color indexed="10"/>
      <name val="Times New Roman"/>
      <family val="1"/>
    </font>
    <font>
      <sz val="8"/>
      <name val="Arial"/>
      <family val="2"/>
    </font>
    <font>
      <sz val="10"/>
      <color indexed="10"/>
      <name val="Arial"/>
      <family val="2"/>
    </font>
    <font>
      <sz val="10"/>
      <color indexed="29"/>
      <name val="Arial"/>
      <family val="2"/>
    </font>
    <font>
      <sz val="18"/>
      <name val="Times New Roman"/>
      <family val="1"/>
    </font>
    <font>
      <b/>
      <i/>
      <sz val="18"/>
      <name val="Times New Roman"/>
      <family val="1"/>
    </font>
    <font>
      <b/>
      <i/>
      <sz val="16"/>
      <name val="Times New Roman"/>
      <family val="1"/>
    </font>
    <font>
      <sz val="14"/>
      <color indexed="8"/>
      <name val="Times New Roman"/>
      <family val="1"/>
    </font>
    <font>
      <sz val="11"/>
      <color theme="0"/>
      <name val="Calibri"/>
      <family val="2"/>
    </font>
    <font>
      <b/>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sz val="12"/>
      <color theme="1"/>
      <name val="Times New Roman"/>
      <family val="1"/>
    </font>
    <font>
      <b/>
      <i/>
      <sz val="20"/>
      <color theme="0"/>
      <name val="Times New Roman"/>
      <family val="1"/>
    </font>
    <font>
      <sz val="20"/>
      <color theme="1"/>
      <name val="Calibri"/>
      <family val="2"/>
    </font>
    <font>
      <b/>
      <sz val="12"/>
      <color theme="1"/>
      <name val="Times New Roman"/>
      <family val="1"/>
    </font>
    <font>
      <b/>
      <sz val="16"/>
      <color theme="1"/>
      <name val="Times New Roman"/>
      <family val="1"/>
    </font>
    <font>
      <sz val="10"/>
      <color theme="5" tint="0.39998000860214233"/>
      <name val="Arial"/>
      <family val="2"/>
    </font>
    <font>
      <sz val="14"/>
      <color theme="1"/>
      <name val="Times New Roman"/>
      <family val="1"/>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A5A5A5"/>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indexed="22"/>
        <bgColor indexed="64"/>
      </patternFill>
    </fill>
    <fill>
      <patternFill patternType="solid">
        <fgColor indexed="9"/>
        <bgColor indexed="64"/>
      </patternFill>
    </fill>
    <fill>
      <patternFill patternType="solid">
        <fgColor theme="0" tint="-0.24997000396251678"/>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0"/>
        <bgColor indexed="64"/>
      </patternFill>
    </fill>
    <fill>
      <patternFill patternType="solid">
        <fgColor theme="0"/>
        <bgColor indexed="64"/>
      </patternFill>
    </fill>
    <fill>
      <patternFill patternType="solid">
        <fgColor theme="0" tint="-0.24997000396251678"/>
        <bgColor indexed="64"/>
      </patternFill>
    </fill>
  </fills>
  <borders count="171">
    <border>
      <left/>
      <right/>
      <top/>
      <bottom/>
      <diagonal/>
    </border>
    <border>
      <left style="thin">
        <color rgb="FFB2B2B2"/>
      </left>
      <right style="thin">
        <color rgb="FFB2B2B2"/>
      </right>
      <top style="thin">
        <color rgb="FFB2B2B2"/>
      </top>
      <bottom style="thin">
        <color rgb="FFB2B2B2"/>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indexed="8"/>
      </left>
      <right style="thin">
        <color indexed="8"/>
      </right>
      <top style="thin">
        <color indexed="8"/>
      </top>
      <bottom style="medium">
        <color indexed="8"/>
      </bottom>
    </border>
    <border>
      <left style="thin">
        <color indexed="8"/>
      </left>
      <right>
        <color indexed="63"/>
      </right>
      <top style="thin">
        <color indexed="8"/>
      </top>
      <bottom style="medium">
        <color indexed="8"/>
      </bottom>
    </border>
    <border>
      <left style="medium">
        <color indexed="8"/>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medium">
        <color indexed="8"/>
      </right>
      <top>
        <color indexed="63"/>
      </top>
      <bottom style="thin">
        <color indexed="8"/>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thin">
        <color indexed="8"/>
      </right>
      <top style="thin">
        <color indexed="8"/>
      </top>
      <bottom style="medium">
        <color indexed="8"/>
      </bottom>
    </border>
    <border>
      <left>
        <color indexed="63"/>
      </left>
      <right>
        <color indexed="63"/>
      </right>
      <top style="medium">
        <color indexed="8"/>
      </top>
      <bottom>
        <color indexed="63"/>
      </bottom>
    </border>
    <border>
      <left style="medium">
        <color indexed="8"/>
      </left>
      <right style="medium">
        <color indexed="8"/>
      </right>
      <top style="thin">
        <color indexed="8"/>
      </top>
      <bottom style="thin">
        <color indexed="8"/>
      </bottom>
    </border>
    <border>
      <left style="thin">
        <color indexed="8"/>
      </left>
      <right style="medium">
        <color indexed="8"/>
      </right>
      <top style="thin">
        <color indexed="8"/>
      </top>
      <bottom style="medium">
        <color indexed="8"/>
      </bottom>
    </border>
    <border>
      <left style="medium">
        <color indexed="8"/>
      </left>
      <right style="thin">
        <color indexed="8"/>
      </right>
      <top style="thin">
        <color indexed="8"/>
      </top>
      <bottom>
        <color indexed="63"/>
      </bottom>
    </border>
    <border>
      <left style="thin">
        <color indexed="8"/>
      </left>
      <right style="thin">
        <color indexed="8"/>
      </right>
      <top style="thin">
        <color indexed="8"/>
      </top>
      <bottom>
        <color indexed="63"/>
      </bottom>
    </border>
    <border>
      <left style="medium">
        <color indexed="8"/>
      </left>
      <right style="thin">
        <color indexed="8"/>
      </right>
      <top>
        <color indexed="63"/>
      </top>
      <bottom style="medium">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thin">
        <color indexed="8"/>
      </left>
      <right style="medium">
        <color indexed="8"/>
      </right>
      <top>
        <color indexed="63"/>
      </top>
      <bottom style="medium">
        <color indexed="8"/>
      </bottom>
    </border>
    <border>
      <left style="medium">
        <color indexed="8"/>
      </left>
      <right style="medium">
        <color indexed="8"/>
      </right>
      <top style="medium">
        <color indexed="8"/>
      </top>
      <bottom style="medium">
        <color indexed="8"/>
      </bottom>
    </border>
    <border>
      <left>
        <color indexed="63"/>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medium">
        <color indexed="8"/>
      </left>
      <right style="medium">
        <color indexed="8"/>
      </right>
      <top style="medium">
        <color indexed="8"/>
      </top>
      <bottom style="thin">
        <color indexed="8"/>
      </bottom>
    </border>
    <border>
      <left>
        <color indexed="63"/>
      </left>
      <right style="thin">
        <color indexed="8"/>
      </right>
      <top style="medium">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color indexed="8"/>
      </left>
      <right style="thin">
        <color indexed="8"/>
      </right>
      <top>
        <color indexed="63"/>
      </top>
      <bottom>
        <color indexed="63"/>
      </bottom>
    </border>
    <border>
      <left style="thin"/>
      <right style="thin"/>
      <top style="thin"/>
      <bottom style="thin"/>
    </border>
    <border>
      <left>
        <color indexed="63"/>
      </left>
      <right style="thin">
        <color indexed="8"/>
      </right>
      <top>
        <color indexed="63"/>
      </top>
      <bottom style="thin">
        <color indexed="8"/>
      </bottom>
    </border>
    <border>
      <left>
        <color indexed="63"/>
      </left>
      <right>
        <color indexed="63"/>
      </right>
      <top>
        <color indexed="63"/>
      </top>
      <bottom style="medium">
        <color indexed="8"/>
      </bottom>
    </border>
    <border>
      <left>
        <color indexed="63"/>
      </left>
      <right style="medium">
        <color indexed="8"/>
      </right>
      <top style="medium">
        <color indexed="8"/>
      </top>
      <bottom style="medium">
        <color indexed="8"/>
      </bottom>
    </border>
    <border>
      <left style="medium">
        <color indexed="8"/>
      </left>
      <right style="medium">
        <color indexed="8"/>
      </right>
      <top>
        <color indexed="63"/>
      </top>
      <bottom style="thin">
        <color indexed="8"/>
      </bottom>
    </border>
    <border>
      <left>
        <color indexed="63"/>
      </left>
      <right style="medium">
        <color indexed="8"/>
      </right>
      <top>
        <color indexed="63"/>
      </top>
      <bottom style="thin">
        <color indexed="8"/>
      </bottom>
    </border>
    <border>
      <left>
        <color indexed="63"/>
      </left>
      <right style="medium">
        <color indexed="8"/>
      </right>
      <top style="thin">
        <color indexed="8"/>
      </top>
      <bottom style="thin">
        <color indexed="8"/>
      </bottom>
    </border>
    <border>
      <left style="medium">
        <color indexed="8"/>
      </left>
      <right style="medium">
        <color indexed="8"/>
      </right>
      <top style="thin">
        <color indexed="8"/>
      </top>
      <bottom style="medium">
        <color indexed="8"/>
      </bottom>
    </border>
    <border>
      <left>
        <color indexed="63"/>
      </left>
      <right style="medium">
        <color indexed="8"/>
      </right>
      <top style="thin">
        <color indexed="8"/>
      </top>
      <bottom style="medium">
        <color indexed="8"/>
      </bottom>
    </border>
    <border>
      <left style="medium">
        <color indexed="8"/>
      </left>
      <right style="medium">
        <color indexed="8"/>
      </right>
      <top>
        <color indexed="63"/>
      </top>
      <bottom style="medium">
        <color indexed="8"/>
      </bottom>
    </border>
    <border>
      <left>
        <color indexed="63"/>
      </left>
      <right style="thin">
        <color indexed="8"/>
      </right>
      <top style="thin">
        <color indexed="8"/>
      </top>
      <bottom style="medium">
        <color indexed="8"/>
      </bottom>
    </border>
    <border>
      <left>
        <color indexed="63"/>
      </left>
      <right style="thin">
        <color indexed="8"/>
      </right>
      <top>
        <color indexed="63"/>
      </top>
      <bottom style="medium">
        <color indexed="8"/>
      </bottom>
    </border>
    <border>
      <left style="thin">
        <color indexed="8"/>
      </left>
      <right>
        <color indexed="63"/>
      </right>
      <top>
        <color indexed="63"/>
      </top>
      <bottom style="medium">
        <color indexed="8"/>
      </bottom>
    </border>
    <border>
      <left style="thin">
        <color indexed="8"/>
      </left>
      <right style="thin">
        <color indexed="8"/>
      </right>
      <top>
        <color indexed="63"/>
      </top>
      <bottom style="medium">
        <color indexed="8"/>
      </bottom>
    </border>
    <border>
      <left style="medium">
        <color indexed="8"/>
      </left>
      <right>
        <color indexed="63"/>
      </right>
      <top style="thin">
        <color indexed="8"/>
      </top>
      <bottom style="thin">
        <color indexed="8"/>
      </bottom>
    </border>
    <border>
      <left style="medium">
        <color indexed="8"/>
      </left>
      <right>
        <color indexed="63"/>
      </right>
      <top style="thin">
        <color indexed="8"/>
      </top>
      <bottom style="medium">
        <color indexed="8"/>
      </bottom>
    </border>
    <border>
      <left style="medium">
        <color indexed="8"/>
      </left>
      <right style="medium">
        <color indexed="8"/>
      </right>
      <top style="thin">
        <color indexed="8"/>
      </top>
      <bottom>
        <color indexed="63"/>
      </bottom>
    </border>
    <border>
      <left>
        <color indexed="63"/>
      </left>
      <right style="medium">
        <color indexed="8"/>
      </right>
      <top style="thin">
        <color indexed="8"/>
      </top>
      <bottom>
        <color indexed="63"/>
      </bottom>
    </border>
    <border>
      <left>
        <color indexed="63"/>
      </left>
      <right style="medium">
        <color indexed="8"/>
      </right>
      <top>
        <color indexed="63"/>
      </top>
      <bottom style="medium">
        <color indexed="8"/>
      </bottom>
    </border>
    <border>
      <left>
        <color indexed="63"/>
      </left>
      <right style="thin"/>
      <top style="thin"/>
      <bottom style="thin"/>
    </border>
    <border>
      <left>
        <color indexed="63"/>
      </left>
      <right>
        <color indexed="63"/>
      </right>
      <top style="thin"/>
      <bottom>
        <color indexed="63"/>
      </bottom>
    </border>
    <border>
      <left style="thin"/>
      <right style="thin"/>
      <top style="thin"/>
      <bottom style="medium"/>
    </border>
    <border>
      <left style="thin">
        <color indexed="8"/>
      </left>
      <right>
        <color indexed="63"/>
      </right>
      <top style="thin">
        <color indexed="8"/>
      </top>
      <bottom style="thin">
        <color indexed="8"/>
      </bottom>
    </border>
    <border>
      <left style="thin"/>
      <right style="thin"/>
      <top style="medium"/>
      <bottom style="thin"/>
    </border>
    <border>
      <left style="thin"/>
      <right style="thin"/>
      <top style="thin"/>
      <bottom>
        <color indexed="63"/>
      </bottom>
    </border>
    <border>
      <left style="thin"/>
      <right style="thin"/>
      <top>
        <color indexed="63"/>
      </top>
      <bottom>
        <color indexed="63"/>
      </bottom>
    </border>
    <border>
      <left style="thin">
        <color indexed="8"/>
      </left>
      <right style="medium">
        <color indexed="8"/>
      </right>
      <top style="thin">
        <color indexed="8"/>
      </top>
      <bottom>
        <color indexed="63"/>
      </bottom>
    </border>
    <border>
      <left style="thin">
        <color indexed="8"/>
      </left>
      <right>
        <color indexed="63"/>
      </right>
      <top style="thin">
        <color indexed="8"/>
      </top>
      <bottom>
        <color indexed="63"/>
      </bottom>
    </border>
    <border>
      <left style="thin"/>
      <right>
        <color indexed="63"/>
      </right>
      <top style="thin"/>
      <bottom style="thin"/>
    </border>
    <border>
      <left style="thin">
        <color indexed="8"/>
      </left>
      <right style="medium">
        <color indexed="8"/>
      </right>
      <top>
        <color indexed="63"/>
      </top>
      <bottom>
        <color indexed="63"/>
      </bottom>
    </border>
    <border>
      <left style="thin">
        <color indexed="8"/>
      </left>
      <right>
        <color indexed="63"/>
      </right>
      <top style="thin"/>
      <bottom style="medium">
        <color indexed="8"/>
      </bottom>
    </border>
    <border>
      <left style="medium"/>
      <right>
        <color indexed="63"/>
      </right>
      <top style="medium"/>
      <bottom style="thin"/>
    </border>
    <border>
      <left style="thin"/>
      <right style="thick"/>
      <top style="medium"/>
      <bottom style="thin"/>
    </border>
    <border>
      <left style="thin"/>
      <right>
        <color indexed="63"/>
      </right>
      <top style="hair"/>
      <bottom style="hair"/>
    </border>
    <border>
      <left style="medium"/>
      <right>
        <color indexed="63"/>
      </right>
      <top style="hair"/>
      <bottom style="hair"/>
    </border>
    <border>
      <left style="thin"/>
      <right style="thick"/>
      <top style="hair"/>
      <bottom style="hair"/>
    </border>
    <border>
      <left style="medium"/>
      <right>
        <color indexed="63"/>
      </right>
      <top style="hair"/>
      <bottom>
        <color indexed="63"/>
      </bottom>
    </border>
    <border>
      <left style="thin"/>
      <right style="thick"/>
      <top style="hair"/>
      <bottom>
        <color indexed="63"/>
      </bottom>
    </border>
    <border>
      <left>
        <color indexed="63"/>
      </left>
      <right>
        <color indexed="63"/>
      </right>
      <top style="hair"/>
      <bottom style="hair"/>
    </border>
    <border>
      <left style="thin"/>
      <right>
        <color indexed="63"/>
      </right>
      <top style="hair"/>
      <bottom>
        <color indexed="63"/>
      </bottom>
    </border>
    <border>
      <left>
        <color indexed="63"/>
      </left>
      <right style="thin"/>
      <top style="hair"/>
      <bottom style="hair"/>
    </border>
    <border>
      <left>
        <color indexed="63"/>
      </left>
      <right style="thin"/>
      <top style="hair"/>
      <bottom>
        <color indexed="63"/>
      </bottom>
    </border>
    <border>
      <left style="thin"/>
      <right>
        <color indexed="63"/>
      </right>
      <top style="thin"/>
      <bottom style="medium"/>
    </border>
    <border>
      <left>
        <color indexed="63"/>
      </left>
      <right>
        <color indexed="63"/>
      </right>
      <top>
        <color indexed="63"/>
      </top>
      <bottom style="hair"/>
    </border>
    <border>
      <left style="thin"/>
      <right>
        <color indexed="63"/>
      </right>
      <top>
        <color indexed="63"/>
      </top>
      <bottom style="hair"/>
    </border>
    <border>
      <left style="medium"/>
      <right>
        <color indexed="63"/>
      </right>
      <top style="thin"/>
      <bottom style="medium"/>
    </border>
    <border>
      <left style="thin"/>
      <right style="thick"/>
      <top style="thin"/>
      <bottom style="medium"/>
    </border>
    <border>
      <left style="medium"/>
      <right>
        <color indexed="63"/>
      </right>
      <top>
        <color indexed="63"/>
      </top>
      <bottom style="hair"/>
    </border>
    <border>
      <left style="thin"/>
      <right style="thick"/>
      <top>
        <color indexed="63"/>
      </top>
      <bottom style="hair"/>
    </border>
    <border>
      <left style="medium"/>
      <right style="thin"/>
      <top style="thin"/>
      <bottom style="medium"/>
    </border>
    <border>
      <left>
        <color indexed="63"/>
      </left>
      <right>
        <color indexed="63"/>
      </right>
      <top style="hair"/>
      <bottom>
        <color indexed="63"/>
      </bottom>
    </border>
    <border>
      <left style="thin"/>
      <right>
        <color indexed="63"/>
      </right>
      <top>
        <color indexed="63"/>
      </top>
      <bottom>
        <color indexed="63"/>
      </bottom>
    </border>
    <border>
      <left style="medium"/>
      <right>
        <color indexed="63"/>
      </right>
      <top>
        <color indexed="63"/>
      </top>
      <bottom>
        <color indexed="63"/>
      </bottom>
    </border>
    <border>
      <left style="thin"/>
      <right style="thick"/>
      <top>
        <color indexed="63"/>
      </top>
      <bottom>
        <color indexed="63"/>
      </bottom>
    </border>
    <border>
      <left>
        <color indexed="63"/>
      </left>
      <right style="thin"/>
      <top>
        <color indexed="63"/>
      </top>
      <bottom>
        <color indexed="63"/>
      </bottom>
    </border>
    <border>
      <left style="thin"/>
      <right style="thin"/>
      <top>
        <color indexed="63"/>
      </top>
      <bottom style="thin"/>
    </border>
    <border>
      <left style="medium">
        <color indexed="8"/>
      </left>
      <right>
        <color indexed="63"/>
      </right>
      <top>
        <color indexed="63"/>
      </top>
      <bottom style="medium">
        <color indexed="8"/>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border>
    <border>
      <left style="thin">
        <color indexed="8"/>
      </left>
      <right>
        <color indexed="63"/>
      </right>
      <top style="medium">
        <color indexed="8"/>
      </top>
      <bottom style="thin">
        <color indexed="8"/>
      </bottom>
    </border>
    <border>
      <left style="thin">
        <color indexed="8"/>
      </left>
      <right>
        <color indexed="63"/>
      </right>
      <top style="medium">
        <color indexed="8"/>
      </top>
      <bottom style="medium">
        <color indexed="8"/>
      </bottom>
    </border>
    <border>
      <left style="thin">
        <color indexed="8"/>
      </left>
      <right style="thin">
        <color indexed="8"/>
      </right>
      <top style="medium">
        <color indexed="8"/>
      </top>
      <bottom>
        <color indexed="63"/>
      </bottom>
    </border>
    <border>
      <left style="thin">
        <color indexed="8"/>
      </left>
      <right style="medium">
        <color indexed="8"/>
      </right>
      <top style="medium">
        <color indexed="8"/>
      </top>
      <bottom>
        <color indexed="63"/>
      </bottom>
    </border>
    <border>
      <left style="medium">
        <color indexed="8"/>
      </left>
      <right style="thin">
        <color indexed="8"/>
      </right>
      <top style="medium">
        <color indexed="8"/>
      </top>
      <bottom>
        <color indexed="63"/>
      </bottom>
    </border>
    <border>
      <left style="thick"/>
      <right>
        <color indexed="63"/>
      </right>
      <top style="thin"/>
      <bottom style="medium"/>
    </border>
    <border>
      <left>
        <color indexed="63"/>
      </left>
      <right>
        <color indexed="63"/>
      </right>
      <top style="thin"/>
      <bottom style="medium"/>
    </border>
    <border>
      <left style="medium">
        <color indexed="8"/>
      </left>
      <right style="medium">
        <color indexed="8"/>
      </right>
      <top style="medium">
        <color indexed="8"/>
      </top>
      <bottom>
        <color indexed="63"/>
      </bottom>
    </border>
    <border diagonalUp="1">
      <left style="medium">
        <color indexed="8"/>
      </left>
      <right style="thin">
        <color indexed="8"/>
      </right>
      <top style="medium">
        <color indexed="8"/>
      </top>
      <bottom style="medium">
        <color indexed="8"/>
      </bottom>
      <diagonal style="thin">
        <color indexed="8"/>
      </diagonal>
    </border>
    <border>
      <left style="medium">
        <color indexed="8"/>
      </left>
      <right>
        <color indexed="63"/>
      </right>
      <top style="medium">
        <color indexed="8"/>
      </top>
      <bottom style="medium">
        <color indexed="8"/>
      </bottom>
    </border>
    <border>
      <left>
        <color indexed="63"/>
      </left>
      <right>
        <color indexed="63"/>
      </right>
      <top style="medium">
        <color indexed="8"/>
      </top>
      <bottom style="thin">
        <color indexed="8"/>
      </bottom>
    </border>
    <border>
      <left>
        <color indexed="63"/>
      </left>
      <right style="medium">
        <color indexed="8"/>
      </right>
      <top style="medium">
        <color indexed="8"/>
      </top>
      <bottom>
        <color indexed="63"/>
      </bottom>
    </border>
    <border>
      <left style="thick"/>
      <right>
        <color indexed="63"/>
      </right>
      <top>
        <color indexed="63"/>
      </top>
      <bottom style="thick"/>
    </border>
    <border>
      <left>
        <color indexed="63"/>
      </left>
      <right>
        <color indexed="63"/>
      </right>
      <top>
        <color indexed="63"/>
      </top>
      <bottom style="thick"/>
    </border>
    <border>
      <left style="medium"/>
      <right>
        <color indexed="63"/>
      </right>
      <top>
        <color indexed="63"/>
      </top>
      <bottom style="thick"/>
    </border>
    <border>
      <left style="hair"/>
      <right style="medium"/>
      <top>
        <color indexed="63"/>
      </top>
      <bottom style="thick"/>
    </border>
    <border>
      <left>
        <color indexed="63"/>
      </left>
      <right style="thin"/>
      <top>
        <color indexed="63"/>
      </top>
      <bottom style="thick"/>
    </border>
    <border>
      <left style="thin"/>
      <right>
        <color indexed="63"/>
      </right>
      <top>
        <color indexed="63"/>
      </top>
      <bottom style="thick"/>
    </border>
    <border>
      <left style="thin"/>
      <right style="thick"/>
      <top>
        <color indexed="63"/>
      </top>
      <bottom style="thick"/>
    </border>
    <border>
      <left style="thick"/>
      <right>
        <color indexed="63"/>
      </right>
      <top>
        <color indexed="63"/>
      </top>
      <bottom>
        <color indexed="63"/>
      </bottom>
    </border>
    <border>
      <left style="medium"/>
      <right style="thin"/>
      <top style="medium"/>
      <bottom>
        <color indexed="63"/>
      </bottom>
    </border>
    <border>
      <left style="thin"/>
      <right>
        <color indexed="63"/>
      </right>
      <top style="medium"/>
      <bottom>
        <color indexed="63"/>
      </bottom>
    </border>
    <border>
      <left>
        <color indexed="63"/>
      </left>
      <right style="double"/>
      <top style="medium"/>
      <bottom>
        <color indexed="63"/>
      </bottom>
    </border>
    <border>
      <left style="double"/>
      <right>
        <color indexed="63"/>
      </right>
      <top style="medium"/>
      <bottom>
        <color indexed="63"/>
      </bottom>
    </border>
    <border>
      <left>
        <color indexed="63"/>
      </left>
      <right style="thin"/>
      <top style="medium"/>
      <bottom>
        <color indexed="63"/>
      </bottom>
    </border>
    <border>
      <left style="medium"/>
      <right style="thin"/>
      <top>
        <color indexed="63"/>
      </top>
      <bottom>
        <color indexed="63"/>
      </bottom>
    </border>
    <border>
      <left>
        <color indexed="63"/>
      </left>
      <right style="double"/>
      <top>
        <color indexed="63"/>
      </top>
      <bottom>
        <color indexed="63"/>
      </bottom>
    </border>
    <border>
      <left style="double"/>
      <right>
        <color indexed="63"/>
      </right>
      <top>
        <color indexed="63"/>
      </top>
      <bottom style="thin"/>
    </border>
    <border>
      <left>
        <color indexed="63"/>
      </left>
      <right style="thin"/>
      <top>
        <color indexed="63"/>
      </top>
      <bottom style="thin"/>
    </border>
    <border>
      <left style="medium"/>
      <right style="thin"/>
      <top>
        <color indexed="63"/>
      </top>
      <bottom style="double"/>
    </border>
    <border>
      <left style="thin"/>
      <right>
        <color indexed="63"/>
      </right>
      <top>
        <color indexed="63"/>
      </top>
      <bottom style="double"/>
    </border>
    <border>
      <left>
        <color indexed="63"/>
      </left>
      <right style="double"/>
      <top>
        <color indexed="63"/>
      </top>
      <bottom style="double"/>
    </border>
    <border>
      <left>
        <color indexed="63"/>
      </left>
      <right style="thin"/>
      <top style="thin"/>
      <bottom style="double"/>
    </border>
    <border>
      <left style="thin"/>
      <right style="thin"/>
      <top style="thin"/>
      <bottom style="double"/>
    </border>
    <border>
      <left style="medium"/>
      <right style="thin"/>
      <top style="double"/>
      <bottom style="thin"/>
    </border>
    <border>
      <left style="thin"/>
      <right style="thin"/>
      <top style="double"/>
      <bottom>
        <color indexed="63"/>
      </bottom>
    </border>
    <border>
      <left style="thin"/>
      <right style="double"/>
      <top style="double"/>
      <bottom style="thin"/>
    </border>
    <border>
      <left>
        <color indexed="63"/>
      </left>
      <right style="thin"/>
      <top style="double"/>
      <bottom style="thin"/>
    </border>
    <border>
      <left style="thin"/>
      <right style="thin"/>
      <top style="double"/>
      <bottom style="thin"/>
    </border>
    <border>
      <left style="medium"/>
      <right style="thin"/>
      <top style="thin"/>
      <bottom style="thin"/>
    </border>
    <border>
      <left style="thin"/>
      <right style="double"/>
      <top style="thin"/>
      <bottom style="thin"/>
    </border>
    <border>
      <left style="medium"/>
      <right style="thin"/>
      <top>
        <color indexed="63"/>
      </top>
      <bottom style="thin"/>
    </border>
    <border>
      <left>
        <color indexed="63"/>
      </left>
      <right style="double"/>
      <top style="thin"/>
      <bottom style="thin"/>
    </border>
    <border>
      <left>
        <color indexed="63"/>
      </left>
      <right style="double"/>
      <top style="thin"/>
      <bottom style="medium"/>
    </border>
    <border>
      <left>
        <color indexed="63"/>
      </left>
      <right style="thin"/>
      <top style="thin"/>
      <bottom style="medium"/>
    </border>
    <border>
      <left style="thin"/>
      <right style="medium"/>
      <top style="thin"/>
      <bottom style="thin"/>
    </border>
    <border>
      <left style="thin"/>
      <right style="medium"/>
      <top style="thin"/>
      <bottom style="double"/>
    </border>
    <border>
      <left style="thick"/>
      <right>
        <color indexed="63"/>
      </right>
      <top style="medium"/>
      <bottom style="thin"/>
    </border>
    <border>
      <left>
        <color indexed="63"/>
      </left>
      <right>
        <color indexed="63"/>
      </right>
      <top style="medium"/>
      <bottom style="thin"/>
    </border>
    <border>
      <left style="hair"/>
      <right style="medium"/>
      <top style="medium"/>
      <bottom style="thin"/>
    </border>
    <border>
      <left style="thin"/>
      <right>
        <color indexed="63"/>
      </right>
      <top style="medium"/>
      <bottom style="thin"/>
    </border>
    <border>
      <left style="hair"/>
      <right style="medium"/>
      <top style="thin"/>
      <bottom style="medium"/>
    </border>
    <border>
      <left style="hair"/>
      <right style="medium"/>
      <top>
        <color indexed="63"/>
      </top>
      <bottom>
        <color indexed="63"/>
      </bottom>
    </border>
    <border>
      <left style="thick"/>
      <right>
        <color indexed="63"/>
      </right>
      <top style="hair"/>
      <bottom style="hair"/>
    </border>
    <border>
      <left style="hair"/>
      <right style="medium"/>
      <top style="hair"/>
      <bottom style="hair"/>
    </border>
    <border>
      <left style="hair"/>
      <right style="medium"/>
      <top style="hair"/>
      <bottom>
        <color indexed="63"/>
      </bottom>
    </border>
    <border>
      <left>
        <color indexed="63"/>
      </left>
      <right style="thin"/>
      <top style="hair"/>
      <bottom style="thin"/>
    </border>
    <border>
      <left style="hair"/>
      <right style="medium"/>
      <top>
        <color indexed="63"/>
      </top>
      <bottom style="hair"/>
    </border>
    <border>
      <left style="thick"/>
      <right>
        <color indexed="63"/>
      </right>
      <top style="hair"/>
      <bottom>
        <color indexed="63"/>
      </bottom>
    </border>
    <border>
      <left style="thin"/>
      <right style="medium"/>
      <top style="hair"/>
      <bottom style="hair"/>
    </border>
    <border>
      <left>
        <color indexed="63"/>
      </left>
      <right style="thin"/>
      <top>
        <color indexed="63"/>
      </top>
      <bottom style="hair"/>
    </border>
    <border>
      <left style="thick"/>
      <right>
        <color indexed="63"/>
      </right>
      <top>
        <color indexed="63"/>
      </top>
      <bottom style="hair"/>
    </border>
    <border>
      <left style="thick"/>
      <right>
        <color indexed="63"/>
      </right>
      <top style="thick"/>
      <bottom style="medium"/>
    </border>
    <border>
      <left>
        <color indexed="63"/>
      </left>
      <right>
        <color indexed="63"/>
      </right>
      <top style="thick"/>
      <bottom style="medium"/>
    </border>
    <border>
      <left style="medium"/>
      <right>
        <color indexed="63"/>
      </right>
      <top style="thick"/>
      <bottom style="medium"/>
    </border>
    <border>
      <left style="hair"/>
      <right style="medium"/>
      <top style="thick"/>
      <bottom style="medium"/>
    </border>
    <border>
      <left style="thin"/>
      <right>
        <color indexed="63"/>
      </right>
      <top style="thick"/>
      <bottom style="medium"/>
    </border>
    <border>
      <left style="thin"/>
      <right style="medium"/>
      <top style="medium"/>
      <bottom style="thin"/>
    </border>
    <border>
      <left style="thin"/>
      <right style="thick"/>
      <top style="thick"/>
      <bottom style="medium"/>
    </border>
    <border>
      <left style="thin"/>
      <right style="medium"/>
      <top>
        <color indexed="63"/>
      </top>
      <bottom style="thin"/>
    </border>
    <border>
      <left style="thin"/>
      <right style="medium"/>
      <top style="thin"/>
      <bottom style="medium"/>
    </border>
    <border>
      <left style="thin"/>
      <right style="medium"/>
      <top style="double"/>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0" fillId="26" borderId="1" applyNumberFormat="0" applyFont="0" applyAlignment="0" applyProtection="0"/>
    <xf numFmtId="0" fontId="63" fillId="27" borderId="2" applyNumberFormat="0" applyAlignment="0" applyProtection="0"/>
    <xf numFmtId="0" fontId="64" fillId="28" borderId="0" applyNumberFormat="0" applyBorder="0" applyAlignment="0" applyProtection="0"/>
    <xf numFmtId="0" fontId="65" fillId="29" borderId="3" applyNumberFormat="0" applyAlignment="0" applyProtection="0"/>
    <xf numFmtId="0" fontId="66" fillId="29" borderId="4" applyNumberFormat="0" applyAlignment="0" applyProtection="0"/>
    <xf numFmtId="0" fontId="67" fillId="30" borderId="0" applyNumberFormat="0" applyBorder="0" applyAlignment="0" applyProtection="0"/>
    <xf numFmtId="0" fontId="68" fillId="0" borderId="0" applyNumberFormat="0" applyFill="0" applyBorder="0" applyAlignment="0" applyProtection="0"/>
    <xf numFmtId="0" fontId="69" fillId="0" borderId="5" applyNumberFormat="0" applyFill="0" applyAlignment="0" applyProtection="0"/>
    <xf numFmtId="0" fontId="70" fillId="0" borderId="6" applyNumberFormat="0" applyFill="0" applyAlignment="0" applyProtection="0"/>
    <xf numFmtId="0" fontId="71" fillId="0" borderId="7" applyNumberFormat="0" applyFill="0" applyAlignment="0" applyProtection="0"/>
    <xf numFmtId="0" fontId="71" fillId="0" borderId="0" applyNumberFormat="0" applyFill="0" applyBorder="0" applyAlignment="0" applyProtection="0"/>
    <xf numFmtId="0" fontId="72" fillId="31" borderId="0" applyNumberFormat="0" applyBorder="0" applyAlignment="0" applyProtection="0"/>
    <xf numFmtId="0" fontId="15" fillId="0" borderId="0">
      <alignment/>
      <protection/>
    </xf>
    <xf numFmtId="0" fontId="0" fillId="0" borderId="0">
      <alignment/>
      <protection/>
    </xf>
    <xf numFmtId="0" fontId="73" fillId="0" borderId="8" applyNumberFormat="0" applyFill="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0" borderId="9" applyNumberFormat="0" applyFill="0" applyAlignment="0" applyProtection="0"/>
    <xf numFmtId="0" fontId="77" fillId="32" borderId="4"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860">
    <xf numFmtId="0" fontId="0" fillId="0" borderId="0" xfId="0" applyFont="1" applyAlignment="1">
      <alignment/>
    </xf>
    <xf numFmtId="0" fontId="2" fillId="0" borderId="0" xfId="0" applyFont="1" applyAlignment="1">
      <alignment/>
    </xf>
    <xf numFmtId="0" fontId="3" fillId="0" borderId="0" xfId="0" applyFont="1" applyAlignment="1">
      <alignment horizontal="center"/>
    </xf>
    <xf numFmtId="3" fontId="3" fillId="0" borderId="0" xfId="0" applyNumberFormat="1" applyFont="1" applyAlignment="1">
      <alignment horizontal="center"/>
    </xf>
    <xf numFmtId="0" fontId="3" fillId="0" borderId="0" xfId="0" applyFont="1" applyAlignment="1">
      <alignment horizontal="center"/>
    </xf>
    <xf numFmtId="0" fontId="3" fillId="0" borderId="0" xfId="0" applyFont="1" applyAlignment="1">
      <alignment/>
    </xf>
    <xf numFmtId="0" fontId="4" fillId="0" borderId="0" xfId="0" applyFont="1" applyAlignment="1">
      <alignment horizontal="center"/>
    </xf>
    <xf numFmtId="3" fontId="5" fillId="0" borderId="0" xfId="0" applyNumberFormat="1" applyFont="1" applyAlignment="1">
      <alignment horizontal="center"/>
    </xf>
    <xf numFmtId="3" fontId="3" fillId="0" borderId="0" xfId="0" applyNumberFormat="1" applyFont="1" applyFill="1" applyAlignment="1">
      <alignment horizontal="center"/>
    </xf>
    <xf numFmtId="0" fontId="3" fillId="0" borderId="0" xfId="0" applyFont="1" applyFill="1" applyAlignment="1">
      <alignment horizontal="center"/>
    </xf>
    <xf numFmtId="0" fontId="7" fillId="0" borderId="0" xfId="0" applyFont="1" applyAlignment="1">
      <alignment horizontal="center"/>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3" fontId="3" fillId="0" borderId="13" xfId="0" applyNumberFormat="1"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Fill="1" applyBorder="1" applyAlignment="1">
      <alignment horizontal="center" wrapText="1"/>
    </xf>
    <xf numFmtId="0" fontId="8" fillId="0" borderId="16" xfId="0" applyFont="1" applyFill="1" applyBorder="1" applyAlignment="1">
      <alignment wrapText="1"/>
    </xf>
    <xf numFmtId="0" fontId="3" fillId="0" borderId="16" xfId="0" applyFont="1" applyFill="1" applyBorder="1" applyAlignment="1">
      <alignment horizontal="center" wrapText="1"/>
    </xf>
    <xf numFmtId="3" fontId="3" fillId="0" borderId="16" xfId="0" applyNumberFormat="1" applyFont="1" applyBorder="1" applyAlignment="1">
      <alignment horizontal="center" vertical="center" wrapText="1"/>
    </xf>
    <xf numFmtId="3" fontId="3" fillId="0" borderId="17" xfId="0" applyNumberFormat="1" applyFont="1" applyBorder="1" applyAlignment="1">
      <alignment horizontal="center" vertical="center" wrapText="1"/>
    </xf>
    <xf numFmtId="0" fontId="3" fillId="33" borderId="15" xfId="0" applyFont="1" applyFill="1" applyBorder="1" applyAlignment="1">
      <alignment horizontal="center" wrapText="1"/>
    </xf>
    <xf numFmtId="0" fontId="8" fillId="33" borderId="16" xfId="0" applyFont="1" applyFill="1" applyBorder="1" applyAlignment="1">
      <alignment wrapText="1"/>
    </xf>
    <xf numFmtId="0" fontId="3" fillId="33" borderId="16" xfId="0" applyFont="1" applyFill="1" applyBorder="1" applyAlignment="1">
      <alignment horizontal="center" wrapText="1"/>
    </xf>
    <xf numFmtId="3" fontId="3" fillId="0" borderId="16" xfId="0" applyNumberFormat="1" applyFont="1" applyFill="1" applyBorder="1" applyAlignment="1">
      <alignment horizontal="center" vertical="center" wrapText="1"/>
    </xf>
    <xf numFmtId="0" fontId="2" fillId="0" borderId="15" xfId="0" applyFont="1" applyFill="1" applyBorder="1" applyAlignment="1">
      <alignment horizontal="center" wrapText="1"/>
    </xf>
    <xf numFmtId="0" fontId="9" fillId="0" borderId="16" xfId="0" applyFont="1" applyFill="1" applyBorder="1" applyAlignment="1">
      <alignment wrapText="1"/>
    </xf>
    <xf numFmtId="0" fontId="2" fillId="0" borderId="16" xfId="0" applyFont="1" applyFill="1" applyBorder="1" applyAlignment="1">
      <alignment horizontal="center" wrapText="1"/>
    </xf>
    <xf numFmtId="3" fontId="10" fillId="0" borderId="16" xfId="0" applyNumberFormat="1" applyFont="1" applyFill="1" applyBorder="1" applyAlignment="1">
      <alignment horizontal="center" vertical="center" wrapText="1"/>
    </xf>
    <xf numFmtId="0" fontId="9" fillId="0" borderId="0" xfId="0" applyFont="1" applyAlignment="1">
      <alignment horizontal="left" vertical="center" wrapText="1"/>
    </xf>
    <xf numFmtId="3" fontId="3" fillId="33" borderId="16" xfId="0" applyNumberFormat="1" applyFont="1" applyFill="1" applyBorder="1" applyAlignment="1">
      <alignment horizontal="center" vertical="center" wrapText="1"/>
    </xf>
    <xf numFmtId="3" fontId="3" fillId="33" borderId="16" xfId="0" applyNumberFormat="1" applyFont="1" applyFill="1" applyBorder="1" applyAlignment="1">
      <alignment horizontal="center" vertical="center" wrapText="1"/>
    </xf>
    <xf numFmtId="0" fontId="2" fillId="34" borderId="16" xfId="0" applyFont="1" applyFill="1" applyBorder="1" applyAlignment="1">
      <alignment horizontal="center" wrapText="1"/>
    </xf>
    <xf numFmtId="3" fontId="3" fillId="0" borderId="16" xfId="0" applyNumberFormat="1" applyFont="1" applyBorder="1" applyAlignment="1">
      <alignment horizontal="center"/>
    </xf>
    <xf numFmtId="0" fontId="3" fillId="34" borderId="16" xfId="0" applyFont="1" applyFill="1" applyBorder="1" applyAlignment="1">
      <alignment horizontal="center" wrapText="1"/>
    </xf>
    <xf numFmtId="3" fontId="3" fillId="0" borderId="16" xfId="0" applyNumberFormat="1" applyFont="1" applyBorder="1" applyAlignment="1">
      <alignment horizontal="center" vertical="center"/>
    </xf>
    <xf numFmtId="0" fontId="2" fillId="34" borderId="15" xfId="0" applyFont="1" applyFill="1" applyBorder="1" applyAlignment="1">
      <alignment horizontal="center" wrapText="1"/>
    </xf>
    <xf numFmtId="0" fontId="9" fillId="34" borderId="16" xfId="0" applyFont="1" applyFill="1" applyBorder="1" applyAlignment="1">
      <alignment wrapText="1"/>
    </xf>
    <xf numFmtId="0" fontId="3" fillId="33" borderId="15" xfId="0" applyFont="1" applyFill="1" applyBorder="1" applyAlignment="1">
      <alignment wrapText="1"/>
    </xf>
    <xf numFmtId="0" fontId="8" fillId="33" borderId="16" xfId="0" applyFont="1" applyFill="1" applyBorder="1" applyAlignment="1">
      <alignment horizontal="left" wrapText="1"/>
    </xf>
    <xf numFmtId="0" fontId="9" fillId="0" borderId="16" xfId="0" applyFont="1" applyFill="1" applyBorder="1" applyAlignment="1">
      <alignment horizontal="left" wrapText="1"/>
    </xf>
    <xf numFmtId="0" fontId="2" fillId="0" borderId="15" xfId="0" applyFont="1" applyFill="1" applyBorder="1" applyAlignment="1">
      <alignment wrapText="1"/>
    </xf>
    <xf numFmtId="0" fontId="2" fillId="0" borderId="18" xfId="0" applyFont="1" applyFill="1" applyBorder="1" applyAlignment="1">
      <alignment wrapText="1"/>
    </xf>
    <xf numFmtId="0" fontId="9" fillId="0" borderId="10" xfId="0" applyFont="1" applyFill="1" applyBorder="1" applyAlignment="1">
      <alignment horizontal="left" wrapText="1"/>
    </xf>
    <xf numFmtId="0" fontId="2" fillId="0" borderId="10" xfId="0" applyFont="1" applyFill="1" applyBorder="1" applyAlignment="1">
      <alignment horizontal="center" wrapText="1"/>
    </xf>
    <xf numFmtId="0" fontId="2" fillId="0" borderId="0" xfId="0" applyFont="1" applyFill="1" applyBorder="1" applyAlignment="1">
      <alignment horizontal="center" wrapText="1"/>
    </xf>
    <xf numFmtId="0" fontId="3" fillId="0" borderId="19" xfId="0" applyFont="1" applyBorder="1" applyAlignment="1">
      <alignment horizontal="center"/>
    </xf>
    <xf numFmtId="0" fontId="8" fillId="0" borderId="0" xfId="0" applyFont="1" applyBorder="1" applyAlignment="1">
      <alignment horizontal="center"/>
    </xf>
    <xf numFmtId="3" fontId="3" fillId="0" borderId="0" xfId="0" applyNumberFormat="1" applyFont="1" applyBorder="1" applyAlignment="1">
      <alignment horizontal="center" vertical="center" wrapText="1"/>
    </xf>
    <xf numFmtId="0" fontId="8" fillId="0" borderId="0" xfId="0" applyFont="1" applyAlignment="1">
      <alignment horizontal="center"/>
    </xf>
    <xf numFmtId="0" fontId="8" fillId="0" borderId="0" xfId="0" applyFont="1" applyBorder="1" applyAlignment="1">
      <alignment horizontal="center" vertical="center" wrapText="1"/>
    </xf>
    <xf numFmtId="0" fontId="9" fillId="0" borderId="0" xfId="0" applyFont="1" applyBorder="1" applyAlignment="1">
      <alignment horizontal="center"/>
    </xf>
    <xf numFmtId="0" fontId="8" fillId="0" borderId="0" xfId="0" applyFont="1" applyAlignment="1">
      <alignment/>
    </xf>
    <xf numFmtId="0" fontId="2" fillId="0" borderId="0" xfId="0" applyFont="1" applyAlignment="1">
      <alignment vertical="center"/>
    </xf>
    <xf numFmtId="0" fontId="2" fillId="0" borderId="0" xfId="0" applyFont="1" applyAlignment="1">
      <alignment horizontal="center"/>
    </xf>
    <xf numFmtId="188" fontId="3" fillId="0" borderId="0" xfId="0" applyNumberFormat="1" applyFont="1" applyBorder="1" applyAlignment="1">
      <alignment horizontal="center" vertical="center" wrapText="1"/>
    </xf>
    <xf numFmtId="188" fontId="3" fillId="0" borderId="0" xfId="0" applyNumberFormat="1" applyFont="1" applyAlignment="1">
      <alignment horizontal="center" vertical="center"/>
    </xf>
    <xf numFmtId="0" fontId="9" fillId="0" borderId="12" xfId="0" applyFont="1" applyFill="1" applyBorder="1" applyAlignment="1">
      <alignment horizontal="center" vertical="center"/>
    </xf>
    <xf numFmtId="0" fontId="8" fillId="0" borderId="13" xfId="0" applyFont="1" applyFill="1" applyBorder="1" applyAlignment="1">
      <alignment vertical="center" wrapText="1"/>
    </xf>
    <xf numFmtId="0" fontId="9" fillId="0" borderId="13" xfId="0" applyFont="1" applyFill="1" applyBorder="1" applyAlignment="1">
      <alignment horizontal="center" vertical="center"/>
    </xf>
    <xf numFmtId="0" fontId="9" fillId="0" borderId="15" xfId="0" applyFont="1" applyFill="1" applyBorder="1" applyAlignment="1">
      <alignment horizontal="center" vertical="center"/>
    </xf>
    <xf numFmtId="0" fontId="8" fillId="0" borderId="16" xfId="0" applyFont="1" applyFill="1" applyBorder="1" applyAlignment="1">
      <alignment vertical="center" wrapText="1"/>
    </xf>
    <xf numFmtId="49" fontId="9" fillId="0" borderId="16" xfId="0" applyNumberFormat="1" applyFont="1" applyFill="1" applyBorder="1" applyAlignment="1">
      <alignment horizontal="center" vertical="center"/>
    </xf>
    <xf numFmtId="0" fontId="9" fillId="0" borderId="16" xfId="0" applyFont="1" applyFill="1" applyBorder="1" applyAlignment="1">
      <alignment vertical="center" wrapText="1"/>
    </xf>
    <xf numFmtId="0" fontId="9" fillId="0" borderId="15" xfId="0" applyFont="1" applyFill="1" applyBorder="1" applyAlignment="1">
      <alignment horizontal="center" vertical="center" wrapText="1"/>
    </xf>
    <xf numFmtId="0" fontId="8" fillId="0" borderId="15" xfId="0" applyFont="1" applyFill="1" applyBorder="1" applyAlignment="1">
      <alignment horizontal="center" vertical="center"/>
    </xf>
    <xf numFmtId="0" fontId="8" fillId="0" borderId="15" xfId="0" applyFont="1" applyFill="1" applyBorder="1" applyAlignment="1">
      <alignment horizontal="center" vertical="center" wrapText="1"/>
    </xf>
    <xf numFmtId="0" fontId="9" fillId="0" borderId="16" xfId="0" applyFont="1" applyFill="1" applyBorder="1" applyAlignment="1">
      <alignment vertical="center"/>
    </xf>
    <xf numFmtId="0" fontId="8" fillId="0" borderId="16"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10" xfId="0" applyFont="1" applyFill="1" applyBorder="1" applyAlignment="1">
      <alignment vertical="center" wrapText="1"/>
    </xf>
    <xf numFmtId="49" fontId="9" fillId="0" borderId="10" xfId="0" applyNumberFormat="1" applyFont="1" applyFill="1" applyBorder="1" applyAlignment="1">
      <alignment horizontal="center" vertical="center"/>
    </xf>
    <xf numFmtId="0" fontId="2" fillId="0" borderId="0" xfId="0" applyFont="1" applyBorder="1" applyAlignment="1">
      <alignment horizontal="center" vertical="center" wrapText="1"/>
    </xf>
    <xf numFmtId="0" fontId="9" fillId="0" borderId="0" xfId="0" applyFont="1" applyAlignment="1">
      <alignment horizontal="center"/>
    </xf>
    <xf numFmtId="0" fontId="2" fillId="0" borderId="0" xfId="0" applyFont="1" applyAlignment="1">
      <alignment/>
    </xf>
    <xf numFmtId="0" fontId="2" fillId="0" borderId="0" xfId="0" applyFont="1" applyAlignment="1">
      <alignment horizontal="center"/>
    </xf>
    <xf numFmtId="4" fontId="3" fillId="0" borderId="0" xfId="0" applyNumberFormat="1" applyFont="1" applyAlignment="1">
      <alignment horizontal="right"/>
    </xf>
    <xf numFmtId="0" fontId="2" fillId="0" borderId="0" xfId="0" applyFont="1" applyAlignment="1">
      <alignment vertical="center"/>
    </xf>
    <xf numFmtId="4" fontId="2" fillId="0" borderId="0" xfId="0" applyNumberFormat="1" applyFont="1" applyAlignment="1">
      <alignment/>
    </xf>
    <xf numFmtId="4" fontId="11" fillId="0" borderId="0" xfId="0" applyNumberFormat="1" applyFont="1" applyAlignment="1">
      <alignment horizontal="right"/>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12" xfId="0" applyFont="1" applyBorder="1" applyAlignment="1">
      <alignment horizontal="center" vertical="center" wrapText="1"/>
    </xf>
    <xf numFmtId="0" fontId="12" fillId="0" borderId="12" xfId="0" applyFont="1" applyBorder="1" applyAlignment="1">
      <alignment vertical="center" wrapText="1"/>
    </xf>
    <xf numFmtId="0" fontId="13" fillId="0" borderId="13" xfId="0" applyFont="1" applyBorder="1" applyAlignment="1">
      <alignment horizontal="center" vertical="center" wrapText="1"/>
    </xf>
    <xf numFmtId="3" fontId="3" fillId="0" borderId="13" xfId="0" applyNumberFormat="1" applyFont="1" applyBorder="1" applyAlignment="1">
      <alignment horizontal="center" vertical="center" wrapText="1"/>
    </xf>
    <xf numFmtId="4" fontId="3" fillId="0" borderId="14" xfId="0" applyNumberFormat="1" applyFont="1" applyBorder="1" applyAlignment="1">
      <alignment horizontal="center" vertical="center" wrapText="1"/>
    </xf>
    <xf numFmtId="0" fontId="2" fillId="0" borderId="15" xfId="0" applyFont="1" applyBorder="1" applyAlignment="1">
      <alignment horizontal="center" vertical="center" wrapText="1"/>
    </xf>
    <xf numFmtId="0" fontId="12" fillId="0" borderId="15" xfId="0" applyFont="1" applyBorder="1" applyAlignment="1">
      <alignment vertical="center" wrapText="1"/>
    </xf>
    <xf numFmtId="0" fontId="13" fillId="0" borderId="16" xfId="0" applyFont="1" applyBorder="1" applyAlignment="1">
      <alignment horizontal="center" vertical="center" wrapText="1"/>
    </xf>
    <xf numFmtId="3" fontId="2" fillId="0" borderId="16" xfId="0" applyNumberFormat="1" applyFont="1" applyBorder="1" applyAlignment="1">
      <alignment horizontal="center" wrapText="1"/>
    </xf>
    <xf numFmtId="0" fontId="13" fillId="0" borderId="15" xfId="0" applyFont="1" applyBorder="1" applyAlignment="1">
      <alignment vertical="center" wrapText="1"/>
    </xf>
    <xf numFmtId="0" fontId="2" fillId="0" borderId="20" xfId="0" applyFont="1" applyBorder="1" applyAlignment="1">
      <alignment horizontal="center" vertical="center" wrapText="1"/>
    </xf>
    <xf numFmtId="3" fontId="2" fillId="0" borderId="16" xfId="0" applyNumberFormat="1" applyFont="1" applyBorder="1" applyAlignment="1">
      <alignment horizontal="center"/>
    </xf>
    <xf numFmtId="0" fontId="2" fillId="0" borderId="18" xfId="0" applyFont="1" applyBorder="1" applyAlignment="1">
      <alignment horizontal="center" vertical="center" wrapText="1"/>
    </xf>
    <xf numFmtId="0" fontId="12" fillId="0" borderId="18" xfId="0" applyFont="1" applyBorder="1" applyAlignment="1">
      <alignment vertical="center" wrapText="1"/>
    </xf>
    <xf numFmtId="0" fontId="13" fillId="0" borderId="10" xfId="0" applyFont="1" applyBorder="1" applyAlignment="1">
      <alignment horizontal="center" vertical="center" wrapText="1"/>
    </xf>
    <xf numFmtId="3" fontId="2" fillId="0" borderId="10" xfId="0" applyNumberFormat="1" applyFont="1" applyBorder="1" applyAlignment="1">
      <alignment horizontal="center"/>
    </xf>
    <xf numFmtId="3" fontId="2" fillId="0" borderId="0" xfId="0" applyNumberFormat="1" applyFont="1" applyAlignment="1">
      <alignment horizontal="center"/>
    </xf>
    <xf numFmtId="4" fontId="3" fillId="0" borderId="0" xfId="0" applyNumberFormat="1" applyFont="1" applyAlignment="1">
      <alignment horizontal="center"/>
    </xf>
    <xf numFmtId="3" fontId="0" fillId="0" borderId="0" xfId="0" applyNumberFormat="1" applyAlignment="1">
      <alignment horizontal="center"/>
    </xf>
    <xf numFmtId="0" fontId="0" fillId="0" borderId="0" xfId="0" applyAlignment="1">
      <alignment horizontal="center"/>
    </xf>
    <xf numFmtId="4" fontId="0" fillId="0" borderId="0" xfId="0" applyNumberFormat="1" applyAlignment="1">
      <alignment horizontal="center"/>
    </xf>
    <xf numFmtId="4" fontId="9" fillId="0" borderId="0" xfId="0" applyNumberFormat="1" applyFont="1" applyAlignment="1">
      <alignment horizontal="center"/>
    </xf>
    <xf numFmtId="0" fontId="16" fillId="0" borderId="10" xfId="0" applyFont="1" applyFill="1" applyBorder="1" applyAlignment="1">
      <alignment horizontal="center" vertical="center" wrapText="1"/>
    </xf>
    <xf numFmtId="49" fontId="9" fillId="34" borderId="12" xfId="51" applyNumberFormat="1" applyFont="1" applyFill="1" applyBorder="1" applyAlignment="1">
      <alignment horizontal="center"/>
      <protection/>
    </xf>
    <xf numFmtId="0" fontId="9" fillId="34" borderId="13" xfId="51" applyFont="1" applyFill="1" applyBorder="1" applyAlignment="1">
      <alignment horizontal="left" vertical="center" wrapText="1"/>
      <protection/>
    </xf>
    <xf numFmtId="3" fontId="9" fillId="0" borderId="13" xfId="0" applyNumberFormat="1" applyFont="1" applyBorder="1" applyAlignment="1">
      <alignment horizontal="center" vertical="center" wrapText="1"/>
    </xf>
    <xf numFmtId="4" fontId="9" fillId="0" borderId="14" xfId="0" applyNumberFormat="1" applyFont="1" applyBorder="1" applyAlignment="1">
      <alignment horizontal="center" vertical="center" wrapText="1"/>
    </xf>
    <xf numFmtId="49" fontId="9" fillId="34" borderId="15" xfId="51" applyNumberFormat="1" applyFont="1" applyFill="1" applyBorder="1" applyAlignment="1">
      <alignment horizontal="center"/>
      <protection/>
    </xf>
    <xf numFmtId="0" fontId="9" fillId="34" borderId="16" xfId="51" applyFont="1" applyFill="1" applyBorder="1" applyAlignment="1">
      <alignment horizontal="left" vertical="center" wrapText="1"/>
      <protection/>
    </xf>
    <xf numFmtId="3" fontId="9" fillId="0" borderId="16" xfId="0" applyNumberFormat="1" applyFont="1" applyBorder="1" applyAlignment="1">
      <alignment horizontal="center" vertical="center" wrapText="1"/>
    </xf>
    <xf numFmtId="49" fontId="9" fillId="34" borderId="16" xfId="51" applyNumberFormat="1" applyFont="1" applyFill="1" applyBorder="1" applyAlignment="1">
      <alignment horizontal="center" vertical="center" wrapText="1"/>
      <protection/>
    </xf>
    <xf numFmtId="0" fontId="9" fillId="34" borderId="16" xfId="51" applyFont="1" applyFill="1" applyBorder="1" applyAlignment="1">
      <alignment/>
      <protection/>
    </xf>
    <xf numFmtId="3" fontId="9" fillId="0" borderId="16" xfId="0" applyNumberFormat="1" applyFont="1" applyBorder="1" applyAlignment="1">
      <alignment horizontal="center" vertical="center"/>
    </xf>
    <xf numFmtId="0" fontId="9" fillId="34" borderId="16" xfId="51" applyFont="1" applyFill="1" applyBorder="1" applyAlignment="1">
      <alignment horizontal="left" wrapText="1"/>
      <protection/>
    </xf>
    <xf numFmtId="0" fontId="9" fillId="34" borderId="16" xfId="51" applyFont="1" applyFill="1" applyBorder="1" applyAlignment="1">
      <alignment wrapText="1"/>
      <protection/>
    </xf>
    <xf numFmtId="3" fontId="9" fillId="0" borderId="16" xfId="0" applyNumberFormat="1" applyFont="1" applyFill="1" applyBorder="1" applyAlignment="1">
      <alignment horizontal="center" vertical="center" wrapText="1"/>
    </xf>
    <xf numFmtId="49" fontId="9" fillId="34" borderId="15" xfId="51" applyNumberFormat="1" applyFont="1" applyFill="1" applyBorder="1" applyAlignment="1">
      <alignment horizontal="center" vertical="center"/>
      <protection/>
    </xf>
    <xf numFmtId="0" fontId="9" fillId="34" borderId="10" xfId="51" applyFont="1" applyFill="1" applyBorder="1" applyAlignment="1">
      <alignment horizontal="left" wrapText="1"/>
      <protection/>
    </xf>
    <xf numFmtId="3" fontId="9" fillId="0" borderId="10" xfId="0" applyNumberFormat="1" applyFont="1" applyFill="1" applyBorder="1" applyAlignment="1">
      <alignment horizontal="center" vertical="center" wrapText="1"/>
    </xf>
    <xf numFmtId="0" fontId="9" fillId="0" borderId="0" xfId="0" applyFont="1" applyBorder="1" applyAlignment="1">
      <alignment horizontal="center" vertical="center" wrapText="1"/>
    </xf>
    <xf numFmtId="0" fontId="9" fillId="0" borderId="0" xfId="0" applyFont="1" applyBorder="1" applyAlignment="1">
      <alignment horizontal="left" vertical="center" wrapText="1"/>
    </xf>
    <xf numFmtId="3" fontId="9" fillId="0" borderId="0" xfId="0" applyNumberFormat="1" applyFont="1" applyBorder="1" applyAlignment="1">
      <alignment horizontal="center" vertical="center" wrapText="1"/>
    </xf>
    <xf numFmtId="4" fontId="9" fillId="0" borderId="0" xfId="0" applyNumberFormat="1" applyFont="1" applyBorder="1" applyAlignment="1">
      <alignment horizontal="center" vertical="center" wrapText="1"/>
    </xf>
    <xf numFmtId="0" fontId="2" fillId="0" borderId="0" xfId="0" applyFont="1" applyBorder="1" applyAlignment="1">
      <alignment horizontal="left" vertical="center" wrapText="1"/>
    </xf>
    <xf numFmtId="3" fontId="2" fillId="0" borderId="0" xfId="0" applyNumberFormat="1" applyFont="1" applyBorder="1" applyAlignment="1">
      <alignment horizontal="center" vertical="center" wrapText="1"/>
    </xf>
    <xf numFmtId="4" fontId="2" fillId="0" borderId="0" xfId="0" applyNumberFormat="1" applyFont="1" applyBorder="1" applyAlignment="1">
      <alignment horizontal="center" vertical="center" wrapText="1"/>
    </xf>
    <xf numFmtId="4" fontId="2" fillId="0" borderId="0" xfId="0" applyNumberFormat="1" applyFont="1" applyAlignment="1">
      <alignment horizontal="center"/>
    </xf>
    <xf numFmtId="0" fontId="3" fillId="0" borderId="0" xfId="0" applyFont="1" applyAlignment="1">
      <alignment horizontal="right"/>
    </xf>
    <xf numFmtId="0" fontId="2" fillId="0" borderId="0" xfId="0" applyFont="1" applyBorder="1" applyAlignment="1">
      <alignment/>
    </xf>
    <xf numFmtId="0" fontId="3" fillId="0" borderId="0" xfId="0" applyFont="1" applyAlignment="1">
      <alignment/>
    </xf>
    <xf numFmtId="0" fontId="3" fillId="0" borderId="0" xfId="0" applyFont="1" applyBorder="1" applyAlignment="1">
      <alignment/>
    </xf>
    <xf numFmtId="0" fontId="3" fillId="0" borderId="0" xfId="0" applyFont="1" applyBorder="1" applyAlignment="1">
      <alignment/>
    </xf>
    <xf numFmtId="0" fontId="17" fillId="0" borderId="0" xfId="0" applyFont="1" applyAlignment="1">
      <alignment/>
    </xf>
    <xf numFmtId="0" fontId="2" fillId="0" borderId="0" xfId="0" applyFont="1" applyAlignment="1">
      <alignment horizontal="right"/>
    </xf>
    <xf numFmtId="0" fontId="3" fillId="0" borderId="15" xfId="0" applyFont="1" applyBorder="1" applyAlignment="1">
      <alignment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wrapText="1"/>
    </xf>
    <xf numFmtId="0" fontId="3" fillId="0" borderId="15" xfId="0" applyFont="1" applyBorder="1" applyAlignment="1">
      <alignment horizontal="center" vertical="center" wrapText="1"/>
    </xf>
    <xf numFmtId="0" fontId="2" fillId="0" borderId="15" xfId="0" applyFont="1" applyBorder="1" applyAlignment="1">
      <alignment horizontal="left" vertical="center"/>
    </xf>
    <xf numFmtId="3" fontId="2" fillId="0" borderId="16" xfId="0" applyNumberFormat="1" applyFont="1" applyBorder="1" applyAlignment="1">
      <alignment horizontal="center" vertical="center" wrapText="1"/>
    </xf>
    <xf numFmtId="3" fontId="2" fillId="0" borderId="16" xfId="0" applyNumberFormat="1" applyFont="1" applyFill="1" applyBorder="1" applyAlignment="1">
      <alignment horizontal="center" vertical="center" wrapText="1"/>
    </xf>
    <xf numFmtId="0" fontId="2" fillId="0" borderId="15" xfId="0" applyFont="1" applyBorder="1" applyAlignment="1">
      <alignment horizontal="left" wrapText="1"/>
    </xf>
    <xf numFmtId="0" fontId="2" fillId="0" borderId="18" xfId="0" applyFont="1" applyBorder="1" applyAlignment="1">
      <alignment horizontal="left" wrapText="1"/>
    </xf>
    <xf numFmtId="0" fontId="2" fillId="0" borderId="21" xfId="0" applyFont="1" applyBorder="1" applyAlignment="1">
      <alignment horizontal="center"/>
    </xf>
    <xf numFmtId="49" fontId="2" fillId="0" borderId="0" xfId="0" applyNumberFormat="1" applyFont="1" applyBorder="1" applyAlignment="1">
      <alignment horizontal="center" vertical="center"/>
    </xf>
    <xf numFmtId="49" fontId="2" fillId="0" borderId="0" xfId="0" applyNumberFormat="1" applyFont="1" applyBorder="1" applyAlignment="1">
      <alignment horizontal="center" vertical="center" textRotation="90" wrapText="1"/>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19" xfId="0" applyFont="1" applyBorder="1" applyAlignment="1">
      <alignment horizontal="right"/>
    </xf>
    <xf numFmtId="0" fontId="3" fillId="0" borderId="0" xfId="0" applyFont="1" applyFill="1" applyBorder="1" applyAlignment="1">
      <alignment vertical="center" wrapText="1"/>
    </xf>
    <xf numFmtId="0" fontId="2" fillId="0" borderId="15" xfId="0" applyFont="1" applyBorder="1" applyAlignment="1">
      <alignment horizontal="center" vertical="center"/>
    </xf>
    <xf numFmtId="0" fontId="2" fillId="0" borderId="17" xfId="0" applyFont="1" applyBorder="1" applyAlignment="1">
      <alignment horizontal="center" vertical="center" wrapText="1"/>
    </xf>
    <xf numFmtId="0" fontId="2" fillId="0" borderId="0" xfId="0" applyFont="1" applyBorder="1" applyAlignment="1">
      <alignment horizontal="center" vertical="center"/>
    </xf>
    <xf numFmtId="3" fontId="2" fillId="0" borderId="17" xfId="0" applyNumberFormat="1" applyFont="1" applyFill="1" applyBorder="1" applyAlignment="1">
      <alignment horizontal="center" vertical="center" wrapText="1"/>
    </xf>
    <xf numFmtId="0" fontId="2" fillId="0" borderId="0" xfId="0" applyFont="1" applyBorder="1" applyAlignment="1">
      <alignment/>
    </xf>
    <xf numFmtId="0" fontId="2" fillId="0" borderId="22" xfId="0" applyFont="1" applyBorder="1" applyAlignment="1">
      <alignment horizontal="left" wrapText="1"/>
    </xf>
    <xf numFmtId="3" fontId="2" fillId="0" borderId="17" xfId="0" applyNumberFormat="1" applyFont="1" applyBorder="1" applyAlignment="1">
      <alignment horizontal="center"/>
    </xf>
    <xf numFmtId="3" fontId="2" fillId="0" borderId="21" xfId="0" applyNumberFormat="1" applyFont="1" applyBorder="1" applyAlignment="1">
      <alignment horizontal="center"/>
    </xf>
    <xf numFmtId="0" fontId="2" fillId="0" borderId="17" xfId="0" applyFont="1" applyBorder="1" applyAlignment="1">
      <alignment/>
    </xf>
    <xf numFmtId="3" fontId="2" fillId="0" borderId="23" xfId="0" applyNumberFormat="1" applyFont="1" applyBorder="1" applyAlignment="1">
      <alignment horizontal="center"/>
    </xf>
    <xf numFmtId="0" fontId="2" fillId="0" borderId="21" xfId="0" applyFont="1" applyBorder="1" applyAlignment="1">
      <alignment/>
    </xf>
    <xf numFmtId="0" fontId="2" fillId="0" borderId="24" xfId="0" applyFont="1" applyBorder="1" applyAlignment="1">
      <alignment horizontal="left" wrapText="1"/>
    </xf>
    <xf numFmtId="0" fontId="2" fillId="0" borderId="0" xfId="0" applyFont="1" applyBorder="1" applyAlignment="1">
      <alignment horizontal="left" wrapText="1"/>
    </xf>
    <xf numFmtId="0" fontId="2" fillId="0" borderId="0" xfId="0" applyFont="1" applyAlignment="1">
      <alignment/>
    </xf>
    <xf numFmtId="0" fontId="3" fillId="0" borderId="0" xfId="0" applyFont="1" applyBorder="1" applyAlignment="1">
      <alignment/>
    </xf>
    <xf numFmtId="0" fontId="3" fillId="0" borderId="0" xfId="0" applyFont="1" applyAlignment="1">
      <alignment/>
    </xf>
    <xf numFmtId="0" fontId="3" fillId="0" borderId="0" xfId="0" applyFont="1" applyBorder="1" applyAlignment="1">
      <alignment horizontal="center"/>
    </xf>
    <xf numFmtId="0" fontId="18" fillId="0" borderId="0" xfId="0" applyFont="1" applyBorder="1" applyAlignment="1">
      <alignment horizontal="right"/>
    </xf>
    <xf numFmtId="0" fontId="3" fillId="0" borderId="0" xfId="0" applyFont="1" applyBorder="1" applyAlignment="1">
      <alignment vertical="center" wrapText="1"/>
    </xf>
    <xf numFmtId="0" fontId="19" fillId="0" borderId="10" xfId="0" applyFont="1" applyFill="1" applyBorder="1" applyAlignment="1">
      <alignment horizontal="center" vertical="center" wrapText="1"/>
    </xf>
    <xf numFmtId="0" fontId="19" fillId="0" borderId="11" xfId="0" applyFont="1" applyFill="1" applyBorder="1" applyAlignment="1">
      <alignment horizontal="center" vertical="center" wrapText="1"/>
    </xf>
    <xf numFmtId="0" fontId="3" fillId="0" borderId="0" xfId="0" applyFont="1" applyBorder="1" applyAlignment="1">
      <alignment horizontal="center" vertical="center" wrapText="1"/>
    </xf>
    <xf numFmtId="49" fontId="2" fillId="0" borderId="25" xfId="0" applyNumberFormat="1" applyFont="1" applyBorder="1" applyAlignment="1">
      <alignment horizontal="center" vertical="center"/>
    </xf>
    <xf numFmtId="0" fontId="18" fillId="0" borderId="26" xfId="0" applyFont="1" applyBorder="1" applyAlignment="1">
      <alignment horizontal="left" vertical="center" wrapText="1"/>
    </xf>
    <xf numFmtId="3" fontId="18" fillId="0" borderId="26" xfId="0" applyNumberFormat="1" applyFont="1" applyBorder="1" applyAlignment="1">
      <alignment horizontal="center" vertical="center" wrapText="1"/>
    </xf>
    <xf numFmtId="4" fontId="18" fillId="0" borderId="27" xfId="0" applyNumberFormat="1" applyFont="1" applyBorder="1" applyAlignment="1">
      <alignment horizontal="center" vertical="center" wrapText="1"/>
    </xf>
    <xf numFmtId="49" fontId="2" fillId="0" borderId="15" xfId="0" applyNumberFormat="1" applyFont="1" applyBorder="1" applyAlignment="1">
      <alignment horizontal="center" vertical="center"/>
    </xf>
    <xf numFmtId="0" fontId="18" fillId="0" borderId="16" xfId="0" applyFont="1" applyBorder="1" applyAlignment="1">
      <alignment horizontal="left" vertical="center" wrapText="1"/>
    </xf>
    <xf numFmtId="3" fontId="18" fillId="0" borderId="16" xfId="0" applyNumberFormat="1" applyFont="1" applyBorder="1" applyAlignment="1">
      <alignment horizontal="center" vertical="center" wrapText="1"/>
    </xf>
    <xf numFmtId="4" fontId="18" fillId="0" borderId="17" xfId="0" applyNumberFormat="1" applyFont="1" applyBorder="1" applyAlignment="1">
      <alignment horizontal="center" vertical="center" wrapText="1"/>
    </xf>
    <xf numFmtId="49" fontId="2" fillId="0" borderId="18" xfId="0" applyNumberFormat="1" applyFont="1" applyBorder="1" applyAlignment="1">
      <alignment horizontal="center" vertical="center"/>
    </xf>
    <xf numFmtId="0" fontId="18" fillId="0" borderId="10" xfId="0" applyFont="1" applyBorder="1" applyAlignment="1">
      <alignment horizontal="left" vertical="center" wrapText="1"/>
    </xf>
    <xf numFmtId="3" fontId="18" fillId="0" borderId="10" xfId="0" applyNumberFormat="1" applyFont="1" applyBorder="1" applyAlignment="1">
      <alignment horizontal="center" vertical="center" wrapText="1"/>
    </xf>
    <xf numFmtId="4" fontId="18" fillId="0" borderId="21" xfId="0" applyNumberFormat="1" applyFont="1" applyBorder="1" applyAlignment="1">
      <alignment horizontal="center" vertical="center" wrapText="1"/>
    </xf>
    <xf numFmtId="0" fontId="2" fillId="0" borderId="19" xfId="0" applyFont="1" applyBorder="1" applyAlignment="1">
      <alignment/>
    </xf>
    <xf numFmtId="49" fontId="3" fillId="0" borderId="0" xfId="0" applyNumberFormat="1" applyFont="1" applyAlignment="1">
      <alignment/>
    </xf>
    <xf numFmtId="0" fontId="2" fillId="0" borderId="0" xfId="0" applyFont="1" applyAlignment="1">
      <alignment horizontal="center" vertical="center"/>
    </xf>
    <xf numFmtId="3" fontId="2" fillId="0" borderId="16" xfId="0" applyNumberFormat="1" applyFont="1" applyBorder="1" applyAlignment="1">
      <alignment horizontal="center" vertical="center"/>
    </xf>
    <xf numFmtId="0" fontId="2" fillId="0" borderId="16" xfId="0" applyFont="1" applyBorder="1" applyAlignment="1">
      <alignment/>
    </xf>
    <xf numFmtId="0" fontId="2" fillId="0" borderId="10" xfId="0" applyFont="1" applyBorder="1" applyAlignment="1">
      <alignment/>
    </xf>
    <xf numFmtId="0" fontId="3" fillId="0" borderId="0" xfId="0" applyFont="1" applyAlignment="1">
      <alignment/>
    </xf>
    <xf numFmtId="0" fontId="3" fillId="0" borderId="1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5" xfId="0" applyFont="1" applyBorder="1" applyAlignment="1">
      <alignment/>
    </xf>
    <xf numFmtId="0" fontId="3" fillId="0" borderId="26" xfId="0" applyFont="1" applyBorder="1" applyAlignment="1">
      <alignment/>
    </xf>
    <xf numFmtId="0" fontId="2" fillId="0" borderId="26" xfId="0" applyFont="1" applyBorder="1" applyAlignment="1">
      <alignment/>
    </xf>
    <xf numFmtId="0" fontId="2" fillId="0" borderId="27" xfId="0" applyFont="1" applyBorder="1" applyAlignment="1">
      <alignment/>
    </xf>
    <xf numFmtId="0" fontId="2" fillId="0" borderId="16" xfId="0" applyFont="1" applyBorder="1" applyAlignment="1">
      <alignment horizontal="center" vertical="center"/>
    </xf>
    <xf numFmtId="3" fontId="2" fillId="0" borderId="17" xfId="0" applyNumberFormat="1" applyFont="1" applyBorder="1" applyAlignment="1">
      <alignment horizontal="center" vertical="center"/>
    </xf>
    <xf numFmtId="0" fontId="2" fillId="0" borderId="15" xfId="0" applyFont="1" applyBorder="1" applyAlignment="1">
      <alignment/>
    </xf>
    <xf numFmtId="0" fontId="3" fillId="0" borderId="15" xfId="0" applyFont="1" applyBorder="1" applyAlignment="1">
      <alignment/>
    </xf>
    <xf numFmtId="0" fontId="3" fillId="0" borderId="16" xfId="0" applyFont="1" applyBorder="1" applyAlignment="1">
      <alignment/>
    </xf>
    <xf numFmtId="0" fontId="3" fillId="0" borderId="18" xfId="0" applyFont="1" applyBorder="1" applyAlignment="1">
      <alignment/>
    </xf>
    <xf numFmtId="0" fontId="3" fillId="0" borderId="10" xfId="0" applyFont="1" applyBorder="1" applyAlignment="1">
      <alignment/>
    </xf>
    <xf numFmtId="0" fontId="10" fillId="0" borderId="28" xfId="0" applyFont="1" applyBorder="1" applyAlignment="1">
      <alignment/>
    </xf>
    <xf numFmtId="0" fontId="3" fillId="0" borderId="29" xfId="0" applyFont="1" applyBorder="1" applyAlignment="1">
      <alignment/>
    </xf>
    <xf numFmtId="0" fontId="10" fillId="0" borderId="24" xfId="0" applyFont="1" applyBorder="1" applyAlignment="1">
      <alignment/>
    </xf>
    <xf numFmtId="0" fontId="3" fillId="0" borderId="30" xfId="0" applyFont="1" applyBorder="1" applyAlignment="1">
      <alignment/>
    </xf>
    <xf numFmtId="0" fontId="3" fillId="0" borderId="0" xfId="0" applyFont="1" applyFill="1" applyBorder="1" applyAlignment="1">
      <alignment/>
    </xf>
    <xf numFmtId="0" fontId="2" fillId="0" borderId="0" xfId="0" applyFont="1" applyAlignment="1">
      <alignment horizontal="left"/>
    </xf>
    <xf numFmtId="0" fontId="11" fillId="0" borderId="0" xfId="0" applyFont="1" applyAlignment="1">
      <alignment/>
    </xf>
    <xf numFmtId="49" fontId="11" fillId="0" borderId="0" xfId="0" applyNumberFormat="1" applyFont="1" applyAlignment="1">
      <alignment/>
    </xf>
    <xf numFmtId="0" fontId="20" fillId="0" borderId="0" xfId="0" applyFont="1" applyAlignment="1">
      <alignment/>
    </xf>
    <xf numFmtId="0" fontId="14" fillId="0" borderId="0" xfId="0" applyFont="1" applyAlignment="1">
      <alignment horizontal="right"/>
    </xf>
    <xf numFmtId="0" fontId="14" fillId="0" borderId="0" xfId="0" applyFont="1" applyAlignment="1">
      <alignment/>
    </xf>
    <xf numFmtId="49" fontId="14" fillId="0" borderId="0" xfId="0" applyNumberFormat="1" applyFont="1" applyAlignment="1">
      <alignment/>
    </xf>
    <xf numFmtId="0" fontId="14" fillId="0" borderId="31" xfId="0" applyFont="1" applyBorder="1" applyAlignment="1">
      <alignment horizontal="center" vertical="center" wrapText="1"/>
    </xf>
    <xf numFmtId="49" fontId="14" fillId="0" borderId="32" xfId="0" applyNumberFormat="1" applyFont="1" applyBorder="1" applyAlignment="1">
      <alignment horizontal="center" vertical="center" wrapText="1"/>
    </xf>
    <xf numFmtId="0" fontId="14" fillId="0" borderId="33" xfId="0" applyFont="1" applyBorder="1" applyAlignment="1">
      <alignment horizontal="center" vertical="center" wrapText="1"/>
    </xf>
    <xf numFmtId="0" fontId="14" fillId="0" borderId="29" xfId="0" applyFont="1" applyBorder="1" applyAlignment="1">
      <alignment horizontal="center" vertical="center" wrapText="1"/>
    </xf>
    <xf numFmtId="0" fontId="14" fillId="0" borderId="34" xfId="0" applyFont="1" applyBorder="1" applyAlignment="1">
      <alignment horizontal="center" vertical="center" wrapText="1"/>
    </xf>
    <xf numFmtId="49" fontId="14" fillId="0" borderId="35" xfId="0" applyNumberFormat="1" applyFont="1" applyBorder="1" applyAlignment="1">
      <alignment horizontal="center" vertical="center" wrapText="1"/>
    </xf>
    <xf numFmtId="0" fontId="14" fillId="0" borderId="26" xfId="0" applyFont="1" applyBorder="1" applyAlignment="1">
      <alignment horizontal="center" vertical="center" wrapText="1"/>
    </xf>
    <xf numFmtId="49" fontId="11" fillId="0" borderId="36" xfId="0" applyNumberFormat="1" applyFont="1" applyBorder="1" applyAlignment="1">
      <alignment horizontal="center" vertical="center"/>
    </xf>
    <xf numFmtId="0" fontId="11" fillId="0" borderId="16" xfId="0" applyFont="1" applyBorder="1" applyAlignment="1">
      <alignment horizontal="center"/>
    </xf>
    <xf numFmtId="0" fontId="11" fillId="0" borderId="16" xfId="0" applyFont="1" applyBorder="1" applyAlignment="1">
      <alignment/>
    </xf>
    <xf numFmtId="4" fontId="11" fillId="0" borderId="16" xfId="0" applyNumberFormat="1" applyFont="1" applyBorder="1" applyAlignment="1">
      <alignment/>
    </xf>
    <xf numFmtId="49" fontId="11" fillId="0" borderId="37" xfId="0" applyNumberFormat="1" applyFont="1" applyBorder="1" applyAlignment="1">
      <alignment horizontal="center" vertical="center"/>
    </xf>
    <xf numFmtId="49" fontId="11" fillId="33" borderId="18" xfId="0" applyNumberFormat="1" applyFont="1" applyFill="1" applyBorder="1" applyAlignment="1">
      <alignment horizontal="center" vertical="center"/>
    </xf>
    <xf numFmtId="0" fontId="11" fillId="33" borderId="16" xfId="0" applyFont="1" applyFill="1" applyBorder="1" applyAlignment="1">
      <alignment/>
    </xf>
    <xf numFmtId="49" fontId="11" fillId="0" borderId="35" xfId="0" applyNumberFormat="1" applyFont="1" applyBorder="1" applyAlignment="1">
      <alignment horizontal="center" vertical="center"/>
    </xf>
    <xf numFmtId="4" fontId="11" fillId="0" borderId="13" xfId="0" applyNumberFormat="1" applyFont="1" applyBorder="1" applyAlignment="1">
      <alignment horizontal="right"/>
    </xf>
    <xf numFmtId="4" fontId="11" fillId="0" borderId="16" xfId="0" applyNumberFormat="1" applyFont="1" applyBorder="1" applyAlignment="1">
      <alignment horizontal="right"/>
    </xf>
    <xf numFmtId="0" fontId="11" fillId="0" borderId="23" xfId="0" applyFont="1" applyBorder="1" applyAlignment="1">
      <alignment horizontal="center"/>
    </xf>
    <xf numFmtId="0" fontId="11" fillId="0" borderId="23" xfId="0" applyFont="1" applyBorder="1" applyAlignment="1">
      <alignment/>
    </xf>
    <xf numFmtId="4" fontId="11" fillId="0" borderId="38" xfId="0" applyNumberFormat="1" applyFont="1" applyBorder="1" applyAlignment="1">
      <alignment horizontal="right"/>
    </xf>
    <xf numFmtId="49" fontId="11" fillId="0" borderId="39" xfId="0" applyNumberFormat="1" applyFont="1" applyBorder="1" applyAlignment="1">
      <alignment horizontal="center" vertical="center"/>
    </xf>
    <xf numFmtId="0" fontId="11" fillId="0" borderId="39" xfId="0" applyFont="1" applyBorder="1" applyAlignment="1">
      <alignment horizontal="center"/>
    </xf>
    <xf numFmtId="0" fontId="11" fillId="0" borderId="39" xfId="0" applyFont="1" applyBorder="1" applyAlignment="1">
      <alignment/>
    </xf>
    <xf numFmtId="49" fontId="11" fillId="33" borderId="13" xfId="0" applyNumberFormat="1" applyFont="1" applyFill="1" applyBorder="1" applyAlignment="1">
      <alignment horizontal="center" vertical="center"/>
    </xf>
    <xf numFmtId="0" fontId="11" fillId="33" borderId="13" xfId="0" applyFont="1" applyFill="1" applyBorder="1" applyAlignment="1">
      <alignment/>
    </xf>
    <xf numFmtId="4" fontId="14" fillId="33" borderId="13" xfId="0" applyNumberFormat="1" applyFont="1" applyFill="1" applyBorder="1" applyAlignment="1">
      <alignment/>
    </xf>
    <xf numFmtId="49" fontId="11" fillId="0" borderId="40" xfId="0" applyNumberFormat="1" applyFont="1" applyBorder="1" applyAlignment="1">
      <alignment horizontal="center" vertical="center"/>
    </xf>
    <xf numFmtId="49" fontId="11" fillId="0" borderId="15" xfId="0" applyNumberFormat="1" applyFont="1" applyBorder="1" applyAlignment="1">
      <alignment horizontal="center" vertical="center"/>
    </xf>
    <xf numFmtId="0" fontId="13" fillId="0" borderId="0" xfId="0" applyFont="1" applyAlignment="1">
      <alignment horizontal="center"/>
    </xf>
    <xf numFmtId="0" fontId="12" fillId="0" borderId="0" xfId="0" applyFont="1" applyAlignment="1">
      <alignment horizontal="center"/>
    </xf>
    <xf numFmtId="0" fontId="13" fillId="0" borderId="41" xfId="0" applyFont="1" applyBorder="1" applyAlignment="1">
      <alignment horizontal="center"/>
    </xf>
    <xf numFmtId="0" fontId="13" fillId="33" borderId="31" xfId="0" applyFont="1" applyFill="1" applyBorder="1" applyAlignment="1" applyProtection="1">
      <alignment horizontal="center" vertical="center" wrapText="1"/>
      <protection/>
    </xf>
    <xf numFmtId="49" fontId="2" fillId="33" borderId="42" xfId="0" applyNumberFormat="1" applyFont="1" applyFill="1" applyBorder="1" applyAlignment="1" applyProtection="1">
      <alignment horizontal="center" vertical="center" wrapText="1"/>
      <protection/>
    </xf>
    <xf numFmtId="49" fontId="2" fillId="33" borderId="31" xfId="0" applyNumberFormat="1" applyFont="1" applyFill="1" applyBorder="1" applyAlignment="1" applyProtection="1">
      <alignment horizontal="center" vertical="center" wrapText="1"/>
      <protection/>
    </xf>
    <xf numFmtId="0" fontId="13" fillId="0" borderId="0" xfId="0" applyFont="1" applyFill="1" applyBorder="1" applyAlignment="1">
      <alignment horizontal="center" vertical="center" wrapText="1"/>
    </xf>
    <xf numFmtId="0" fontId="13" fillId="0" borderId="43" xfId="0" applyFont="1" applyBorder="1" applyAlignment="1">
      <alignment horizontal="center" vertical="center"/>
    </xf>
    <xf numFmtId="2" fontId="13" fillId="0" borderId="44" xfId="0" applyNumberFormat="1" applyFont="1" applyBorder="1" applyAlignment="1">
      <alignment horizontal="center" vertical="center" wrapText="1"/>
    </xf>
    <xf numFmtId="0" fontId="13" fillId="0" borderId="43" xfId="0" applyFont="1" applyBorder="1" applyAlignment="1">
      <alignment horizontal="center" vertical="center" wrapText="1"/>
    </xf>
    <xf numFmtId="1" fontId="13" fillId="0" borderId="43" xfId="0" applyNumberFormat="1" applyFont="1" applyBorder="1" applyAlignment="1">
      <alignment horizontal="center" vertical="center"/>
    </xf>
    <xf numFmtId="3" fontId="13" fillId="0" borderId="43" xfId="0" applyNumberFormat="1" applyFont="1" applyBorder="1" applyAlignment="1">
      <alignment horizontal="center" vertical="center"/>
    </xf>
    <xf numFmtId="0" fontId="13" fillId="0" borderId="0" xfId="0" applyFont="1" applyBorder="1" applyAlignment="1">
      <alignment horizontal="center" vertical="center"/>
    </xf>
    <xf numFmtId="0" fontId="13" fillId="0" borderId="0" xfId="0" applyFont="1" applyAlignment="1">
      <alignment horizontal="center" vertical="center"/>
    </xf>
    <xf numFmtId="0" fontId="13" fillId="0" borderId="20" xfId="0" applyFont="1" applyBorder="1" applyAlignment="1">
      <alignment horizontal="center" vertical="center"/>
    </xf>
    <xf numFmtId="0" fontId="13" fillId="0" borderId="45" xfId="0" applyFont="1" applyBorder="1" applyAlignment="1">
      <alignment horizontal="center"/>
    </xf>
    <xf numFmtId="0" fontId="13" fillId="0" borderId="20" xfId="0" applyFont="1" applyBorder="1" applyAlignment="1">
      <alignment horizontal="center"/>
    </xf>
    <xf numFmtId="3" fontId="13" fillId="0" borderId="20" xfId="0" applyNumberFormat="1" applyFont="1" applyBorder="1" applyAlignment="1">
      <alignment horizontal="center"/>
    </xf>
    <xf numFmtId="3" fontId="13" fillId="0" borderId="45" xfId="0" applyNumberFormat="1" applyFont="1" applyBorder="1" applyAlignment="1">
      <alignment horizontal="center"/>
    </xf>
    <xf numFmtId="0" fontId="13" fillId="0" borderId="0" xfId="0" applyFont="1" applyBorder="1" applyAlignment="1">
      <alignment horizontal="center"/>
    </xf>
    <xf numFmtId="0" fontId="13" fillId="0" borderId="46" xfId="0" applyFont="1" applyBorder="1" applyAlignment="1">
      <alignment horizontal="center"/>
    </xf>
    <xf numFmtId="3" fontId="13" fillId="0" borderId="46" xfId="0" applyNumberFormat="1" applyFont="1" applyBorder="1" applyAlignment="1">
      <alignment horizontal="center"/>
    </xf>
    <xf numFmtId="3" fontId="13" fillId="0" borderId="47" xfId="0" applyNumberFormat="1" applyFont="1" applyBorder="1" applyAlignment="1">
      <alignment horizontal="center"/>
    </xf>
    <xf numFmtId="0" fontId="13" fillId="33" borderId="48" xfId="0" applyFont="1" applyFill="1" applyBorder="1" applyAlignment="1">
      <alignment horizontal="center" vertical="center"/>
    </xf>
    <xf numFmtId="0" fontId="13" fillId="33" borderId="48" xfId="0" applyFont="1" applyFill="1" applyBorder="1" applyAlignment="1">
      <alignment horizontal="center"/>
    </xf>
    <xf numFmtId="0" fontId="13" fillId="0" borderId="19" xfId="0" applyFont="1" applyBorder="1" applyAlignment="1">
      <alignment horizontal="center"/>
    </xf>
    <xf numFmtId="0" fontId="13" fillId="0" borderId="0" xfId="0" applyFont="1" applyFill="1" applyBorder="1" applyAlignment="1">
      <alignment horizontal="center" vertical="center"/>
    </xf>
    <xf numFmtId="0" fontId="13" fillId="0" borderId="0" xfId="0" applyFont="1" applyFill="1" applyBorder="1" applyAlignment="1">
      <alignment horizontal="center"/>
    </xf>
    <xf numFmtId="0" fontId="13" fillId="0" borderId="19" xfId="0" applyFont="1" applyFill="1" applyBorder="1" applyAlignment="1">
      <alignment horizontal="center"/>
    </xf>
    <xf numFmtId="0" fontId="13" fillId="0" borderId="0" xfId="0" applyFont="1" applyAlignment="1">
      <alignment vertical="center"/>
    </xf>
    <xf numFmtId="49" fontId="2" fillId="33" borderId="49" xfId="0" applyNumberFormat="1" applyFont="1" applyFill="1" applyBorder="1" applyAlignment="1" applyProtection="1">
      <alignment horizontal="center" vertical="center" wrapText="1"/>
      <protection/>
    </xf>
    <xf numFmtId="49" fontId="2" fillId="33" borderId="21" xfId="0" applyNumberFormat="1" applyFont="1" applyFill="1" applyBorder="1" applyAlignment="1" applyProtection="1">
      <alignment horizontal="center" vertical="center" wrapText="1"/>
      <protection/>
    </xf>
    <xf numFmtId="0" fontId="13" fillId="0" borderId="34" xfId="0" applyFont="1" applyBorder="1" applyAlignment="1">
      <alignment horizontal="center" vertical="center"/>
    </xf>
    <xf numFmtId="3" fontId="13" fillId="33" borderId="50" xfId="0" applyNumberFormat="1" applyFont="1" applyFill="1" applyBorder="1" applyAlignment="1">
      <alignment horizontal="center"/>
    </xf>
    <xf numFmtId="3" fontId="13" fillId="33" borderId="30" xfId="0" applyNumberFormat="1" applyFont="1" applyFill="1" applyBorder="1" applyAlignment="1">
      <alignment horizontal="center"/>
    </xf>
    <xf numFmtId="3" fontId="13" fillId="33" borderId="51" xfId="0" applyNumberFormat="1" applyFont="1" applyFill="1" applyBorder="1" applyAlignment="1">
      <alignment horizontal="center"/>
    </xf>
    <xf numFmtId="3" fontId="13" fillId="33" borderId="24" xfId="0" applyNumberFormat="1" applyFont="1" applyFill="1" applyBorder="1" applyAlignment="1">
      <alignment horizontal="center"/>
    </xf>
    <xf numFmtId="0" fontId="22" fillId="0" borderId="12" xfId="51" applyFont="1" applyBorder="1" applyAlignment="1">
      <alignment horizontal="center" vertical="center" wrapText="1"/>
      <protection/>
    </xf>
    <xf numFmtId="0" fontId="22" fillId="0" borderId="13" xfId="51" applyFont="1" applyBorder="1" applyAlignment="1">
      <alignment horizontal="center" vertical="center" wrapText="1"/>
      <protection/>
    </xf>
    <xf numFmtId="0" fontId="22" fillId="0" borderId="14" xfId="51" applyFont="1" applyBorder="1" applyAlignment="1">
      <alignment horizontal="center" vertical="center" wrapText="1"/>
      <protection/>
    </xf>
    <xf numFmtId="0" fontId="22" fillId="0" borderId="15" xfId="51" applyFont="1" applyBorder="1" applyAlignment="1">
      <alignment vertical="center" wrapText="1"/>
      <protection/>
    </xf>
    <xf numFmtId="0" fontId="22" fillId="33" borderId="15" xfId="51" applyFont="1" applyFill="1" applyBorder="1" applyAlignment="1">
      <alignment vertical="center" wrapText="1"/>
      <protection/>
    </xf>
    <xf numFmtId="0" fontId="22" fillId="0" borderId="18" xfId="51" applyFont="1" applyBorder="1" applyAlignment="1">
      <alignment vertical="center" wrapText="1"/>
      <protection/>
    </xf>
    <xf numFmtId="0" fontId="18" fillId="0" borderId="0" xfId="51" applyFont="1" applyAlignment="1">
      <alignment wrapText="1"/>
      <protection/>
    </xf>
    <xf numFmtId="0" fontId="18" fillId="0" borderId="0" xfId="51" applyFont="1" applyAlignment="1">
      <alignment horizontal="center" wrapText="1"/>
      <protection/>
    </xf>
    <xf numFmtId="3" fontId="3" fillId="0" borderId="10" xfId="0" applyNumberFormat="1" applyFont="1" applyFill="1" applyBorder="1" applyAlignment="1">
      <alignment horizontal="center" vertical="center"/>
    </xf>
    <xf numFmtId="0" fontId="2" fillId="0" borderId="17" xfId="0" applyFont="1" applyBorder="1" applyAlignment="1">
      <alignment horizontal="center"/>
    </xf>
    <xf numFmtId="3" fontId="2" fillId="0" borderId="52" xfId="0" applyNumberFormat="1" applyFont="1" applyBorder="1" applyAlignment="1">
      <alignment horizontal="center"/>
    </xf>
    <xf numFmtId="49" fontId="11" fillId="0" borderId="53" xfId="0" applyNumberFormat="1" applyFont="1" applyBorder="1" applyAlignment="1">
      <alignment horizontal="center" vertical="center"/>
    </xf>
    <xf numFmtId="49" fontId="11" fillId="33" borderId="54" xfId="0" applyNumberFormat="1" applyFont="1" applyFill="1" applyBorder="1" applyAlignment="1">
      <alignment horizontal="center" vertical="center"/>
    </xf>
    <xf numFmtId="0" fontId="11" fillId="35" borderId="39" xfId="0" applyFont="1" applyFill="1" applyBorder="1" applyAlignment="1">
      <alignment/>
    </xf>
    <xf numFmtId="4" fontId="11" fillId="0" borderId="13" xfId="0" applyNumberFormat="1" applyFont="1" applyBorder="1" applyAlignment="1">
      <alignment/>
    </xf>
    <xf numFmtId="4" fontId="11" fillId="0" borderId="23" xfId="0" applyNumberFormat="1" applyFont="1" applyBorder="1" applyAlignment="1">
      <alignment/>
    </xf>
    <xf numFmtId="4" fontId="11" fillId="0" borderId="39" xfId="0" applyNumberFormat="1" applyFont="1" applyBorder="1" applyAlignment="1">
      <alignment/>
    </xf>
    <xf numFmtId="4" fontId="14" fillId="35" borderId="39" xfId="0" applyNumberFormat="1" applyFont="1" applyFill="1" applyBorder="1" applyAlignment="1">
      <alignment/>
    </xf>
    <xf numFmtId="0" fontId="11" fillId="36" borderId="38" xfId="0" applyFont="1" applyFill="1" applyBorder="1" applyAlignment="1">
      <alignment/>
    </xf>
    <xf numFmtId="3" fontId="13" fillId="33" borderId="48" xfId="0" applyNumberFormat="1" applyFont="1" applyFill="1" applyBorder="1" applyAlignment="1">
      <alignment horizontal="center"/>
    </xf>
    <xf numFmtId="0" fontId="13" fillId="0" borderId="55" xfId="0" applyFont="1" applyBorder="1" applyAlignment="1">
      <alignment horizontal="center" vertical="center"/>
    </xf>
    <xf numFmtId="0" fontId="13" fillId="0" borderId="56" xfId="0" applyFont="1" applyBorder="1" applyAlignment="1">
      <alignment horizontal="center"/>
    </xf>
    <xf numFmtId="3" fontId="13" fillId="33" borderId="57" xfId="0" applyNumberFormat="1" applyFont="1" applyFill="1" applyBorder="1" applyAlignment="1">
      <alignment horizontal="center"/>
    </xf>
    <xf numFmtId="0" fontId="23" fillId="0" borderId="0" xfId="0" applyFont="1" applyAlignment="1">
      <alignment/>
    </xf>
    <xf numFmtId="0" fontId="22" fillId="0" borderId="0" xfId="0" applyFont="1" applyAlignment="1">
      <alignment vertical="center"/>
    </xf>
    <xf numFmtId="0" fontId="24" fillId="0" borderId="0" xfId="51" applyFont="1">
      <alignment/>
      <protection/>
    </xf>
    <xf numFmtId="0" fontId="24" fillId="0" borderId="0" xfId="51" applyFont="1" applyAlignment="1">
      <alignment horizontal="center"/>
      <protection/>
    </xf>
    <xf numFmtId="0" fontId="23" fillId="0" borderId="0" xfId="51" applyFont="1">
      <alignment/>
      <protection/>
    </xf>
    <xf numFmtId="0" fontId="25" fillId="0" borderId="0" xfId="51" applyFont="1">
      <alignment/>
      <protection/>
    </xf>
    <xf numFmtId="0" fontId="25" fillId="0" borderId="0" xfId="51" applyFont="1" applyAlignment="1">
      <alignment horizontal="center"/>
      <protection/>
    </xf>
    <xf numFmtId="0" fontId="22" fillId="0" borderId="0" xfId="51" applyFont="1">
      <alignment/>
      <protection/>
    </xf>
    <xf numFmtId="0" fontId="22" fillId="0" borderId="0" xfId="51" applyFont="1" applyAlignment="1">
      <alignment horizontal="center"/>
      <protection/>
    </xf>
    <xf numFmtId="0" fontId="23" fillId="0" borderId="0" xfId="51" applyFont="1" applyAlignment="1">
      <alignment vertical="center"/>
      <protection/>
    </xf>
    <xf numFmtId="0" fontId="23" fillId="33" borderId="16" xfId="51" applyFont="1" applyFill="1" applyBorder="1" applyAlignment="1">
      <alignment vertical="center" wrapText="1"/>
      <protection/>
    </xf>
    <xf numFmtId="0" fontId="23" fillId="33" borderId="16" xfId="51" applyFont="1" applyFill="1" applyBorder="1" applyAlignment="1">
      <alignment horizontal="center" vertical="center" wrapText="1"/>
      <protection/>
    </xf>
    <xf numFmtId="3" fontId="22" fillId="33" borderId="16" xfId="51" applyNumberFormat="1" applyFont="1" applyFill="1" applyBorder="1" applyAlignment="1">
      <alignment horizontal="center" vertical="center" wrapText="1"/>
      <protection/>
    </xf>
    <xf numFmtId="3" fontId="22" fillId="33" borderId="17" xfId="51" applyNumberFormat="1" applyFont="1" applyFill="1" applyBorder="1" applyAlignment="1">
      <alignment horizontal="center" vertical="center" wrapText="1"/>
      <protection/>
    </xf>
    <xf numFmtId="0" fontId="22" fillId="0" borderId="16" xfId="51" applyFont="1" applyBorder="1" applyAlignment="1">
      <alignment vertical="center" wrapText="1"/>
      <protection/>
    </xf>
    <xf numFmtId="0" fontId="22" fillId="0" borderId="16" xfId="51" applyFont="1" applyBorder="1" applyAlignment="1">
      <alignment horizontal="center" vertical="center" wrapText="1"/>
      <protection/>
    </xf>
    <xf numFmtId="3" fontId="22" fillId="0" borderId="16" xfId="51" applyNumberFormat="1" applyFont="1" applyBorder="1" applyAlignment="1">
      <alignment horizontal="center" vertical="center" wrapText="1"/>
      <protection/>
    </xf>
    <xf numFmtId="3" fontId="22" fillId="0" borderId="17" xfId="51" applyNumberFormat="1" applyFont="1" applyBorder="1" applyAlignment="1">
      <alignment horizontal="center" vertical="center" wrapText="1"/>
      <protection/>
    </xf>
    <xf numFmtId="0" fontId="22" fillId="0" borderId="23" xfId="51" applyFont="1" applyBorder="1" applyAlignment="1">
      <alignment horizontal="center" vertical="center" wrapText="1"/>
      <protection/>
    </xf>
    <xf numFmtId="0" fontId="22" fillId="0" borderId="16" xfId="51" applyFont="1" applyBorder="1" applyAlignment="1">
      <alignment horizontal="left" vertical="center" wrapText="1"/>
      <protection/>
    </xf>
    <xf numFmtId="0" fontId="22" fillId="0" borderId="23" xfId="51" applyFont="1" applyBorder="1" applyAlignment="1">
      <alignment vertical="center" wrapText="1"/>
      <protection/>
    </xf>
    <xf numFmtId="0" fontId="23" fillId="33" borderId="23" xfId="51" applyFont="1" applyFill="1" applyBorder="1" applyAlignment="1">
      <alignment horizontal="center" vertical="center" wrapText="1"/>
      <protection/>
    </xf>
    <xf numFmtId="0" fontId="22" fillId="0" borderId="10" xfId="51" applyFont="1" applyBorder="1" applyAlignment="1">
      <alignment vertical="center" wrapText="1"/>
      <protection/>
    </xf>
    <xf numFmtId="0" fontId="22" fillId="0" borderId="10" xfId="51" applyFont="1" applyBorder="1" applyAlignment="1">
      <alignment horizontal="center" vertical="center" wrapText="1"/>
      <protection/>
    </xf>
    <xf numFmtId="3" fontId="22" fillId="0" borderId="10" xfId="51" applyNumberFormat="1" applyFont="1" applyBorder="1" applyAlignment="1">
      <alignment horizontal="center" vertical="center" wrapText="1"/>
      <protection/>
    </xf>
    <xf numFmtId="3" fontId="22" fillId="0" borderId="21" xfId="51" applyNumberFormat="1" applyFont="1" applyBorder="1" applyAlignment="1">
      <alignment horizontal="center" vertical="center" wrapText="1"/>
      <protection/>
    </xf>
    <xf numFmtId="0" fontId="25" fillId="0" borderId="0" xfId="51" applyFont="1" applyAlignment="1">
      <alignment vertical="top"/>
      <protection/>
    </xf>
    <xf numFmtId="0" fontId="3" fillId="0" borderId="27" xfId="0" applyFont="1" applyFill="1" applyBorder="1" applyAlignment="1">
      <alignment horizontal="center" vertical="center" wrapText="1"/>
    </xf>
    <xf numFmtId="0" fontId="2" fillId="0" borderId="0" xfId="0" applyFont="1" applyBorder="1" applyAlignment="1">
      <alignment horizontal="left" vertical="center"/>
    </xf>
    <xf numFmtId="3" fontId="3" fillId="36" borderId="39" xfId="0" applyNumberFormat="1" applyFont="1" applyFill="1" applyBorder="1" applyAlignment="1">
      <alignment horizontal="center" vertical="center"/>
    </xf>
    <xf numFmtId="3" fontId="3" fillId="0" borderId="39" xfId="0" applyNumberFormat="1" applyFont="1" applyBorder="1" applyAlignment="1">
      <alignment horizontal="center" vertical="center"/>
    </xf>
    <xf numFmtId="3" fontId="19" fillId="0" borderId="39" xfId="0" applyNumberFormat="1" applyFont="1" applyBorder="1" applyAlignment="1">
      <alignment horizontal="center" vertical="center"/>
    </xf>
    <xf numFmtId="3" fontId="19" fillId="0" borderId="58" xfId="0" applyNumberFormat="1" applyFont="1" applyBorder="1" applyAlignment="1">
      <alignment horizontal="center" vertical="center"/>
    </xf>
    <xf numFmtId="3" fontId="19" fillId="0" borderId="0" xfId="0" applyNumberFormat="1" applyFont="1" applyBorder="1" applyAlignment="1">
      <alignment horizontal="center" vertical="center"/>
    </xf>
    <xf numFmtId="3" fontId="19" fillId="0" borderId="59" xfId="0" applyNumberFormat="1" applyFont="1" applyBorder="1" applyAlignment="1">
      <alignment horizontal="center" vertical="center"/>
    </xf>
    <xf numFmtId="3" fontId="4" fillId="0" borderId="58" xfId="0" applyNumberFormat="1" applyFont="1" applyBorder="1" applyAlignment="1">
      <alignment horizontal="center" vertical="center"/>
    </xf>
    <xf numFmtId="3" fontId="4" fillId="0" borderId="60" xfId="0" applyNumberFormat="1" applyFont="1" applyBorder="1" applyAlignment="1">
      <alignment horizontal="center" vertical="center"/>
    </xf>
    <xf numFmtId="0" fontId="76" fillId="0" borderId="0" xfId="0" applyFont="1" applyAlignment="1">
      <alignment/>
    </xf>
    <xf numFmtId="3" fontId="3" fillId="34" borderId="16" xfId="0" applyNumberFormat="1" applyFont="1" applyFill="1" applyBorder="1" applyAlignment="1">
      <alignment horizontal="center" vertical="center"/>
    </xf>
    <xf numFmtId="4" fontId="3" fillId="33" borderId="17" xfId="0" applyNumberFormat="1" applyFont="1" applyFill="1" applyBorder="1" applyAlignment="1">
      <alignment horizontal="center" vertical="center" wrapText="1"/>
    </xf>
    <xf numFmtId="3" fontId="3" fillId="33" borderId="16" xfId="0" applyNumberFormat="1" applyFont="1" applyFill="1" applyBorder="1" applyAlignment="1">
      <alignment horizontal="center" vertical="center"/>
    </xf>
    <xf numFmtId="3" fontId="3" fillId="33" borderId="16" xfId="0" applyNumberFormat="1" applyFont="1" applyFill="1" applyBorder="1" applyAlignment="1">
      <alignment horizontal="center" vertical="center"/>
    </xf>
    <xf numFmtId="3" fontId="3" fillId="36" borderId="16" xfId="0" applyNumberFormat="1" applyFont="1" applyFill="1" applyBorder="1" applyAlignment="1">
      <alignment horizontal="center" vertical="center"/>
    </xf>
    <xf numFmtId="3" fontId="3" fillId="33" borderId="61" xfId="0" applyNumberFormat="1" applyFont="1" applyFill="1" applyBorder="1" applyAlignment="1">
      <alignment horizontal="center" vertical="center"/>
    </xf>
    <xf numFmtId="3" fontId="3" fillId="0" borderId="10" xfId="0" applyNumberFormat="1" applyFont="1" applyBorder="1" applyAlignment="1">
      <alignment horizontal="center" vertical="center"/>
    </xf>
    <xf numFmtId="0" fontId="3" fillId="0" borderId="0" xfId="0" applyFont="1" applyAlignment="1">
      <alignment horizontal="center" vertical="center"/>
    </xf>
    <xf numFmtId="0" fontId="3" fillId="0" borderId="0" xfId="0" applyFont="1" applyFill="1" applyAlignment="1">
      <alignment horizontal="center" vertical="center"/>
    </xf>
    <xf numFmtId="3" fontId="3" fillId="0" borderId="0" xfId="0" applyNumberFormat="1" applyFont="1" applyFill="1" applyAlignment="1">
      <alignment horizontal="center" vertical="center"/>
    </xf>
    <xf numFmtId="3" fontId="3" fillId="0" borderId="13" xfId="0" applyNumberFormat="1" applyFont="1" applyBorder="1" applyAlignment="1">
      <alignment horizontal="center" vertical="center"/>
    </xf>
    <xf numFmtId="3" fontId="3" fillId="0" borderId="13" xfId="0" applyNumberFormat="1" applyFont="1" applyFill="1" applyBorder="1" applyAlignment="1">
      <alignment horizontal="center" vertical="center"/>
    </xf>
    <xf numFmtId="3" fontId="3" fillId="0" borderId="14" xfId="0" applyNumberFormat="1" applyFont="1" applyFill="1" applyBorder="1" applyAlignment="1">
      <alignment horizontal="center" vertical="center"/>
    </xf>
    <xf numFmtId="3" fontId="3" fillId="0" borderId="16" xfId="0" applyNumberFormat="1" applyFont="1" applyFill="1" applyBorder="1" applyAlignment="1" applyProtection="1">
      <alignment horizontal="center" vertical="center"/>
      <protection/>
    </xf>
    <xf numFmtId="3" fontId="3" fillId="0" borderId="17" xfId="0" applyNumberFormat="1" applyFont="1" applyFill="1" applyBorder="1" applyAlignment="1">
      <alignment horizontal="center" vertical="center"/>
    </xf>
    <xf numFmtId="3" fontId="3" fillId="0" borderId="16" xfId="0" applyNumberFormat="1" applyFont="1" applyFill="1" applyBorder="1" applyAlignment="1" applyProtection="1">
      <alignment horizontal="center" vertical="center"/>
      <protection locked="0"/>
    </xf>
    <xf numFmtId="3" fontId="3" fillId="0" borderId="16" xfId="0" applyNumberFormat="1" applyFont="1" applyFill="1" applyBorder="1" applyAlignment="1" applyProtection="1">
      <alignment horizontal="center" vertical="center"/>
      <protection/>
    </xf>
    <xf numFmtId="3" fontId="3" fillId="0" borderId="16" xfId="0" applyNumberFormat="1" applyFont="1" applyFill="1" applyBorder="1" applyAlignment="1">
      <alignment horizontal="center" vertical="center"/>
    </xf>
    <xf numFmtId="3" fontId="3" fillId="36" borderId="16" xfId="0" applyNumberFormat="1" applyFont="1" applyFill="1" applyBorder="1" applyAlignment="1">
      <alignment horizontal="center" vertical="center" wrapText="1"/>
    </xf>
    <xf numFmtId="3" fontId="3" fillId="36" borderId="16" xfId="0" applyNumberFormat="1" applyFont="1" applyFill="1" applyBorder="1" applyAlignment="1" applyProtection="1">
      <alignment horizontal="center" vertical="center"/>
      <protection locked="0"/>
    </xf>
    <xf numFmtId="4" fontId="3" fillId="36" borderId="17" xfId="0" applyNumberFormat="1" applyFont="1" applyFill="1" applyBorder="1" applyAlignment="1">
      <alignment horizontal="center" vertical="center"/>
    </xf>
    <xf numFmtId="3" fontId="3" fillId="36" borderId="16" xfId="0" applyNumberFormat="1" applyFont="1" applyFill="1" applyBorder="1" applyAlignment="1" applyProtection="1">
      <alignment horizontal="center" vertical="center"/>
      <protection/>
    </xf>
    <xf numFmtId="4" fontId="3" fillId="0" borderId="21" xfId="0" applyNumberFormat="1" applyFont="1" applyFill="1" applyBorder="1" applyAlignment="1">
      <alignment horizontal="center" vertical="center"/>
    </xf>
    <xf numFmtId="3" fontId="3" fillId="0" borderId="39" xfId="51" applyNumberFormat="1" applyFont="1" applyFill="1" applyBorder="1" applyAlignment="1">
      <alignment horizontal="center" vertical="center" wrapText="1"/>
      <protection/>
    </xf>
    <xf numFmtId="3" fontId="3" fillId="0" borderId="62" xfId="51" applyNumberFormat="1" applyFont="1" applyFill="1" applyBorder="1" applyAlignment="1">
      <alignment horizontal="center" vertical="center" wrapText="1"/>
      <protection/>
    </xf>
    <xf numFmtId="3" fontId="3" fillId="0" borderId="39" xfId="51" applyNumberFormat="1" applyFont="1" applyFill="1" applyBorder="1" applyAlignment="1">
      <alignment horizontal="center" vertical="center"/>
      <protection/>
    </xf>
    <xf numFmtId="3" fontId="3" fillId="0" borderId="16" xfId="0" applyNumberFormat="1" applyFont="1" applyBorder="1" applyAlignment="1">
      <alignment horizontal="center" vertical="center" wrapText="1"/>
    </xf>
    <xf numFmtId="3" fontId="3" fillId="0" borderId="10" xfId="0" applyNumberFormat="1" applyFont="1" applyBorder="1" applyAlignment="1">
      <alignment horizontal="center" vertical="center" wrapText="1"/>
    </xf>
    <xf numFmtId="3" fontId="3" fillId="0" borderId="63" xfId="51" applyNumberFormat="1" applyFont="1" applyFill="1" applyBorder="1" applyAlignment="1">
      <alignment horizontal="center" vertical="center" wrapText="1"/>
      <protection/>
    </xf>
    <xf numFmtId="3" fontId="3" fillId="0" borderId="64" xfId="51" applyNumberFormat="1" applyFont="1" applyFill="1" applyBorder="1" applyAlignment="1">
      <alignment horizontal="center" vertical="center" wrapText="1"/>
      <protection/>
    </xf>
    <xf numFmtId="49" fontId="9" fillId="34" borderId="16" xfId="51" applyNumberFormat="1" applyFont="1" applyFill="1" applyBorder="1" applyAlignment="1">
      <alignment horizontal="left" vertical="center"/>
      <protection/>
    </xf>
    <xf numFmtId="0" fontId="2" fillId="0" borderId="65" xfId="0" applyFont="1" applyBorder="1" applyAlignment="1">
      <alignment horizontal="center"/>
    </xf>
    <xf numFmtId="0" fontId="11" fillId="0" borderId="61" xfId="0" applyFont="1" applyBorder="1" applyAlignment="1">
      <alignment/>
    </xf>
    <xf numFmtId="0" fontId="11" fillId="0" borderId="66" xfId="0" applyFont="1" applyBorder="1" applyAlignment="1">
      <alignment/>
    </xf>
    <xf numFmtId="0" fontId="11" fillId="0" borderId="67" xfId="0" applyFont="1" applyBorder="1" applyAlignment="1">
      <alignment/>
    </xf>
    <xf numFmtId="4" fontId="11" fillId="0" borderId="26" xfId="0" applyNumberFormat="1" applyFont="1" applyBorder="1" applyAlignment="1">
      <alignment/>
    </xf>
    <xf numFmtId="4" fontId="14" fillId="36" borderId="38" xfId="0" applyNumberFormat="1" applyFont="1" applyFill="1" applyBorder="1" applyAlignment="1">
      <alignment/>
    </xf>
    <xf numFmtId="4" fontId="14" fillId="33" borderId="68" xfId="0" applyNumberFormat="1" applyFont="1" applyFill="1" applyBorder="1" applyAlignment="1">
      <alignment/>
    </xf>
    <xf numFmtId="49" fontId="2" fillId="0" borderId="0" xfId="0" applyNumberFormat="1" applyFont="1" applyAlignment="1">
      <alignment/>
    </xf>
    <xf numFmtId="0" fontId="3"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3" fillId="0" borderId="25" xfId="0" applyFont="1" applyBorder="1" applyAlignment="1">
      <alignment horizontal="center" vertical="center" wrapText="1"/>
    </xf>
    <xf numFmtId="0" fontId="3" fillId="0" borderId="26" xfId="0" applyFont="1" applyFill="1" applyBorder="1" applyAlignment="1">
      <alignment horizontal="center" vertical="center" wrapText="1"/>
    </xf>
    <xf numFmtId="0" fontId="3" fillId="0" borderId="16" xfId="0" applyFont="1" applyBorder="1" applyAlignment="1">
      <alignment horizontal="left" vertical="center"/>
    </xf>
    <xf numFmtId="0" fontId="2" fillId="0" borderId="16" xfId="0" applyFont="1" applyBorder="1" applyAlignment="1">
      <alignment/>
    </xf>
    <xf numFmtId="0" fontId="2" fillId="0" borderId="17" xfId="0" applyFont="1" applyBorder="1" applyAlignment="1">
      <alignment horizontal="center"/>
    </xf>
    <xf numFmtId="0" fontId="2" fillId="0" borderId="16" xfId="0" applyFont="1" applyBorder="1" applyAlignment="1">
      <alignment horizontal="left" vertical="center"/>
    </xf>
    <xf numFmtId="0" fontId="2" fillId="0" borderId="16" xfId="0" applyFont="1" applyBorder="1" applyAlignment="1">
      <alignment horizontal="center"/>
    </xf>
    <xf numFmtId="0" fontId="2" fillId="0" borderId="15" xfId="0" applyFont="1" applyBorder="1" applyAlignment="1">
      <alignment horizontal="center" vertical="center" wrapText="1"/>
    </xf>
    <xf numFmtId="0" fontId="2" fillId="0" borderId="16" xfId="0" applyFont="1" applyBorder="1" applyAlignment="1">
      <alignment horizontal="left" vertical="center" wrapText="1"/>
    </xf>
    <xf numFmtId="49" fontId="3" fillId="0" borderId="18" xfId="0" applyNumberFormat="1" applyFont="1" applyBorder="1" applyAlignment="1">
      <alignment horizontal="center" vertical="center"/>
    </xf>
    <xf numFmtId="0" fontId="3" fillId="0" borderId="10" xfId="0" applyFont="1" applyBorder="1" applyAlignment="1">
      <alignment horizontal="left" vertical="center"/>
    </xf>
    <xf numFmtId="0" fontId="3" fillId="0" borderId="10" xfId="0" applyFont="1" applyBorder="1" applyAlignment="1">
      <alignment horizontal="center"/>
    </xf>
    <xf numFmtId="0" fontId="3" fillId="0" borderId="21" xfId="0" applyFont="1" applyBorder="1" applyAlignment="1">
      <alignment horizontal="center"/>
    </xf>
    <xf numFmtId="49" fontId="2" fillId="0" borderId="0" xfId="0" applyNumberFormat="1" applyFont="1" applyBorder="1" applyAlignment="1">
      <alignment horizontal="center" vertical="center"/>
    </xf>
    <xf numFmtId="0" fontId="2" fillId="0" borderId="0" xfId="0" applyFont="1" applyAlignment="1">
      <alignment/>
    </xf>
    <xf numFmtId="3" fontId="3" fillId="0" borderId="39" xfId="0" applyNumberFormat="1" applyFont="1" applyBorder="1" applyAlignment="1">
      <alignment horizontal="center" vertical="center" wrapText="1"/>
    </xf>
    <xf numFmtId="3" fontId="3" fillId="0" borderId="16" xfId="0" applyNumberFormat="1" applyFont="1" applyBorder="1" applyAlignment="1">
      <alignment horizontal="center" wrapText="1"/>
    </xf>
    <xf numFmtId="3" fontId="3" fillId="0" borderId="16" xfId="0" applyNumberFormat="1" applyFont="1" applyBorder="1" applyAlignment="1">
      <alignment horizontal="center"/>
    </xf>
    <xf numFmtId="0" fontId="2" fillId="0" borderId="16" xfId="0" applyFont="1" applyBorder="1" applyAlignment="1">
      <alignment horizontal="left" vertical="center"/>
    </xf>
    <xf numFmtId="0" fontId="78" fillId="0" borderId="0" xfId="0" applyFont="1" applyAlignment="1">
      <alignment/>
    </xf>
    <xf numFmtId="3" fontId="3" fillId="36" borderId="67" xfId="52" applyNumberFormat="1" applyFont="1" applyFill="1" applyBorder="1" applyAlignment="1">
      <alignment horizontal="center" vertical="center" wrapText="1"/>
      <protection/>
    </xf>
    <xf numFmtId="3" fontId="3" fillId="0" borderId="67" xfId="52" applyNumberFormat="1" applyFont="1" applyFill="1" applyBorder="1" applyAlignment="1">
      <alignment horizontal="center" vertical="center" wrapText="1"/>
      <protection/>
    </xf>
    <xf numFmtId="3" fontId="3" fillId="36" borderId="67" xfId="52" applyNumberFormat="1" applyFont="1" applyFill="1" applyBorder="1" applyAlignment="1">
      <alignment horizontal="center" vertical="center" wrapText="1"/>
      <protection/>
    </xf>
    <xf numFmtId="3" fontId="3" fillId="0" borderId="67" xfId="52" applyNumberFormat="1" applyFont="1" applyFill="1" applyBorder="1" applyAlignment="1">
      <alignment horizontal="center" vertical="center" wrapText="1"/>
      <protection/>
    </xf>
    <xf numFmtId="3" fontId="3" fillId="0" borderId="69" xfId="52" applyNumberFormat="1" applyFont="1" applyFill="1" applyBorder="1" applyAlignment="1">
      <alignment horizontal="center" vertical="center" wrapText="1"/>
      <protection/>
    </xf>
    <xf numFmtId="3" fontId="0" fillId="0" borderId="0" xfId="0" applyNumberFormat="1" applyAlignment="1">
      <alignment/>
    </xf>
    <xf numFmtId="4" fontId="14" fillId="35" borderId="52" xfId="0" applyNumberFormat="1" applyFont="1" applyFill="1" applyBorder="1" applyAlignment="1">
      <alignment/>
    </xf>
    <xf numFmtId="0" fontId="13" fillId="0" borderId="45" xfId="0" applyFont="1" applyBorder="1" applyAlignment="1">
      <alignment horizontal="center" vertical="center" wrapText="1"/>
    </xf>
    <xf numFmtId="3" fontId="13" fillId="0" borderId="20" xfId="0" applyNumberFormat="1" applyFont="1" applyBorder="1" applyAlignment="1">
      <alignment horizontal="center" vertical="center"/>
    </xf>
    <xf numFmtId="3" fontId="13" fillId="0" borderId="45" xfId="0" applyNumberFormat="1" applyFont="1" applyBorder="1" applyAlignment="1">
      <alignment horizontal="center" vertical="center"/>
    </xf>
    <xf numFmtId="0" fontId="0" fillId="0" borderId="0" xfId="0" applyAlignment="1">
      <alignment horizontal="center" vertical="center"/>
    </xf>
    <xf numFmtId="0" fontId="13" fillId="0" borderId="45" xfId="0" applyFont="1" applyBorder="1" applyAlignment="1">
      <alignment horizontal="center" vertical="center"/>
    </xf>
    <xf numFmtId="0" fontId="0" fillId="0" borderId="0" xfId="0" applyAlignment="1">
      <alignment vertical="center"/>
    </xf>
    <xf numFmtId="4" fontId="29" fillId="0" borderId="70" xfId="0" applyNumberFormat="1" applyFont="1" applyFill="1" applyBorder="1" applyAlignment="1">
      <alignment horizontal="right" vertical="center" wrapText="1"/>
    </xf>
    <xf numFmtId="4" fontId="79" fillId="0" borderId="71" xfId="0" applyNumberFormat="1" applyFont="1" applyFill="1" applyBorder="1" applyAlignment="1">
      <alignment horizontal="right" vertical="center" wrapText="1"/>
    </xf>
    <xf numFmtId="4" fontId="26" fillId="0" borderId="72" xfId="0" applyNumberFormat="1" applyFont="1" applyFill="1" applyBorder="1" applyAlignment="1">
      <alignment horizontal="center" vertical="center"/>
    </xf>
    <xf numFmtId="4" fontId="26" fillId="0" borderId="73" xfId="0" applyNumberFormat="1" applyFont="1" applyFill="1" applyBorder="1" applyAlignment="1">
      <alignment vertical="center"/>
    </xf>
    <xf numFmtId="4" fontId="26" fillId="0" borderId="74" xfId="0" applyNumberFormat="1" applyFont="1" applyFill="1" applyBorder="1" applyAlignment="1">
      <alignment vertical="center"/>
    </xf>
    <xf numFmtId="0" fontId="26" fillId="0" borderId="0" xfId="0" applyFont="1" applyFill="1" applyBorder="1" applyAlignment="1" quotePrefix="1">
      <alignment horizontal="center" vertical="center"/>
    </xf>
    <xf numFmtId="4" fontId="26" fillId="0" borderId="75" xfId="0" applyNumberFormat="1" applyFont="1" applyFill="1" applyBorder="1" applyAlignment="1">
      <alignment vertical="center"/>
    </xf>
    <xf numFmtId="4" fontId="26" fillId="0" borderId="76" xfId="0" applyNumberFormat="1" applyFont="1" applyFill="1" applyBorder="1" applyAlignment="1">
      <alignment vertical="center"/>
    </xf>
    <xf numFmtId="0" fontId="26" fillId="0" borderId="77" xfId="0" applyFont="1" applyFill="1" applyBorder="1" applyAlignment="1">
      <alignment vertical="center" wrapText="1"/>
    </xf>
    <xf numFmtId="4" fontId="26" fillId="0" borderId="78" xfId="0" applyNumberFormat="1" applyFont="1" applyFill="1" applyBorder="1" applyAlignment="1">
      <alignment horizontal="center" vertical="center"/>
    </xf>
    <xf numFmtId="4" fontId="26" fillId="0" borderId="72" xfId="0" applyNumberFormat="1" applyFont="1" applyFill="1" applyBorder="1" applyAlignment="1">
      <alignment horizontal="center" vertical="center"/>
    </xf>
    <xf numFmtId="0" fontId="26" fillId="0" borderId="79" xfId="0" applyFont="1" applyFill="1" applyBorder="1" applyAlignment="1">
      <alignment vertical="center" wrapText="1"/>
    </xf>
    <xf numFmtId="0" fontId="26" fillId="0" borderId="80" xfId="0" applyFont="1" applyFill="1" applyBorder="1" applyAlignment="1">
      <alignment vertical="center" wrapText="1"/>
    </xf>
    <xf numFmtId="4" fontId="26" fillId="0" borderId="81" xfId="0" applyNumberFormat="1" applyFont="1" applyFill="1" applyBorder="1" applyAlignment="1">
      <alignment horizontal="center" vertical="center"/>
    </xf>
    <xf numFmtId="0" fontId="26" fillId="0" borderId="82" xfId="0" applyFont="1" applyFill="1" applyBorder="1" applyAlignment="1">
      <alignment horizontal="center" vertical="center"/>
    </xf>
    <xf numFmtId="4" fontId="26" fillId="0" borderId="83" xfId="0" applyNumberFormat="1" applyFont="1" applyFill="1" applyBorder="1" applyAlignment="1">
      <alignment horizontal="center" vertical="center"/>
    </xf>
    <xf numFmtId="4" fontId="29" fillId="0" borderId="84" xfId="0" applyNumberFormat="1" applyFont="1" applyFill="1" applyBorder="1" applyAlignment="1">
      <alignment horizontal="right" vertical="center" wrapText="1"/>
    </xf>
    <xf numFmtId="4" fontId="29" fillId="0" borderId="85" xfId="0" applyNumberFormat="1" applyFont="1" applyFill="1" applyBorder="1" applyAlignment="1">
      <alignment horizontal="right" vertical="center" wrapText="1"/>
    </xf>
    <xf numFmtId="4" fontId="29" fillId="0" borderId="86" xfId="0" applyNumberFormat="1" applyFont="1" applyFill="1" applyBorder="1" applyAlignment="1">
      <alignment horizontal="right" vertical="center" wrapText="1"/>
    </xf>
    <xf numFmtId="4" fontId="29" fillId="0" borderId="87" xfId="0" applyNumberFormat="1" applyFont="1" applyFill="1" applyBorder="1" applyAlignment="1">
      <alignment horizontal="right" vertical="center" wrapText="1"/>
    </xf>
    <xf numFmtId="0" fontId="26" fillId="0" borderId="88" xfId="0" applyFont="1" applyBorder="1" applyAlignment="1">
      <alignment horizontal="center" vertical="center"/>
    </xf>
    <xf numFmtId="4" fontId="26" fillId="0" borderId="84" xfId="0" applyNumberFormat="1" applyFont="1" applyFill="1" applyBorder="1" applyAlignment="1">
      <alignment vertical="center"/>
    </xf>
    <xf numFmtId="4" fontId="26" fillId="0" borderId="85" xfId="0" applyNumberFormat="1" applyFont="1" applyFill="1" applyBorder="1" applyAlignment="1">
      <alignment vertical="center"/>
    </xf>
    <xf numFmtId="4" fontId="26" fillId="0" borderId="86" xfId="0" applyNumberFormat="1" applyFont="1" applyFill="1" applyBorder="1" applyAlignment="1">
      <alignment vertical="center"/>
    </xf>
    <xf numFmtId="4" fontId="26" fillId="0" borderId="87" xfId="0" applyNumberFormat="1" applyFont="1" applyFill="1" applyBorder="1" applyAlignment="1">
      <alignment vertical="center"/>
    </xf>
    <xf numFmtId="0" fontId="26" fillId="0" borderId="89" xfId="0" applyFont="1" applyFill="1" applyBorder="1" applyAlignment="1" quotePrefix="1">
      <alignment horizontal="center" vertical="center"/>
    </xf>
    <xf numFmtId="0" fontId="26" fillId="0" borderId="82" xfId="0" applyFont="1" applyFill="1" applyBorder="1" applyAlignment="1" quotePrefix="1">
      <alignment horizontal="center" vertical="center"/>
    </xf>
    <xf numFmtId="4" fontId="26" fillId="0" borderId="72" xfId="0" applyNumberFormat="1" applyFont="1" applyFill="1" applyBorder="1" applyAlignment="1">
      <alignment horizontal="center" vertical="center" wrapText="1"/>
    </xf>
    <xf numFmtId="4" fontId="26" fillId="0" borderId="78" xfId="0" applyNumberFormat="1" applyFont="1" applyFill="1" applyBorder="1" applyAlignment="1">
      <alignment horizontal="center" vertical="center" wrapText="1"/>
    </xf>
    <xf numFmtId="4" fontId="26" fillId="0" borderId="90" xfId="0" applyNumberFormat="1" applyFont="1" applyFill="1" applyBorder="1" applyAlignment="1">
      <alignment horizontal="center" vertical="center"/>
    </xf>
    <xf numFmtId="4" fontId="26" fillId="0" borderId="91" xfId="0" applyNumberFormat="1" applyFont="1" applyFill="1" applyBorder="1" applyAlignment="1">
      <alignment vertical="center"/>
    </xf>
    <xf numFmtId="4" fontId="26" fillId="0" borderId="92" xfId="0" applyNumberFormat="1" applyFont="1" applyFill="1" applyBorder="1" applyAlignment="1">
      <alignment vertical="center"/>
    </xf>
    <xf numFmtId="4" fontId="26" fillId="0" borderId="84" xfId="0" applyNumberFormat="1" applyFont="1" applyFill="1" applyBorder="1" applyAlignment="1">
      <alignment horizontal="right" vertical="center"/>
    </xf>
    <xf numFmtId="4" fontId="26" fillId="0" borderId="85" xfId="0" applyNumberFormat="1" applyFont="1" applyFill="1" applyBorder="1" applyAlignment="1">
      <alignment horizontal="right" vertical="center"/>
    </xf>
    <xf numFmtId="4" fontId="26" fillId="0" borderId="86" xfId="0" applyNumberFormat="1" applyFont="1" applyFill="1" applyBorder="1" applyAlignment="1">
      <alignment horizontal="right" vertical="center"/>
    </xf>
    <xf numFmtId="4" fontId="26" fillId="0" borderId="87" xfId="0" applyNumberFormat="1" applyFont="1" applyFill="1" applyBorder="1" applyAlignment="1">
      <alignment horizontal="right" vertical="center"/>
    </xf>
    <xf numFmtId="0" fontId="80" fillId="0" borderId="0" xfId="0" applyFont="1" applyAlignment="1">
      <alignment/>
    </xf>
    <xf numFmtId="0" fontId="26" fillId="0" borderId="93" xfId="0" applyFont="1" applyFill="1" applyBorder="1" applyAlignment="1">
      <alignment vertical="center" wrapText="1"/>
    </xf>
    <xf numFmtId="0" fontId="3" fillId="0" borderId="26" xfId="51" applyFont="1" applyBorder="1" applyAlignment="1">
      <alignment horizontal="left" vertical="center" wrapText="1"/>
      <protection/>
    </xf>
    <xf numFmtId="0" fontId="2"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3" fontId="2" fillId="37" borderId="16" xfId="0" applyNumberFormat="1" applyFont="1" applyFill="1" applyBorder="1" applyAlignment="1">
      <alignment horizontal="center" wrapText="1"/>
    </xf>
    <xf numFmtId="3" fontId="3" fillId="37" borderId="39" xfId="0" applyNumberFormat="1" applyFont="1" applyFill="1" applyBorder="1" applyAlignment="1">
      <alignment horizontal="center" vertical="center" wrapText="1"/>
    </xf>
    <xf numFmtId="3" fontId="3" fillId="37" borderId="16" xfId="0" applyNumberFormat="1" applyFont="1" applyFill="1" applyBorder="1" applyAlignment="1">
      <alignment horizontal="center" wrapText="1"/>
    </xf>
    <xf numFmtId="4" fontId="3" fillId="37" borderId="17" xfId="0" applyNumberFormat="1" applyFont="1" applyFill="1" applyBorder="1" applyAlignment="1">
      <alignment horizontal="center" vertical="center" wrapText="1"/>
    </xf>
    <xf numFmtId="3" fontId="12" fillId="37" borderId="39" xfId="0" applyNumberFormat="1" applyFont="1" applyFill="1" applyBorder="1" applyAlignment="1">
      <alignment horizontal="center" vertical="center" wrapText="1"/>
    </xf>
    <xf numFmtId="3" fontId="3" fillId="37" borderId="10" xfId="0" applyNumberFormat="1" applyFont="1" applyFill="1" applyBorder="1" applyAlignment="1">
      <alignment horizontal="center" vertical="center"/>
    </xf>
    <xf numFmtId="0" fontId="9" fillId="34" borderId="61" xfId="51" applyFont="1" applyFill="1" applyBorder="1" applyAlignment="1">
      <alignment horizontal="left" wrapText="1"/>
      <protection/>
    </xf>
    <xf numFmtId="3" fontId="9" fillId="0" borderId="23" xfId="0" applyNumberFormat="1" applyFont="1" applyFill="1" applyBorder="1" applyAlignment="1">
      <alignment horizontal="center" vertical="center" wrapText="1"/>
    </xf>
    <xf numFmtId="3" fontId="3" fillId="0" borderId="63" xfId="51" applyNumberFormat="1" applyFont="1" applyFill="1" applyBorder="1" applyAlignment="1">
      <alignment horizontal="center" vertical="center"/>
      <protection/>
    </xf>
    <xf numFmtId="3" fontId="3" fillId="0" borderId="23" xfId="0" applyNumberFormat="1" applyFont="1" applyBorder="1" applyAlignment="1">
      <alignment horizontal="center" vertical="center" wrapText="1"/>
    </xf>
    <xf numFmtId="3" fontId="9" fillId="0" borderId="13" xfId="0" applyNumberFormat="1" applyFont="1" applyFill="1" applyBorder="1" applyAlignment="1">
      <alignment horizontal="center" vertical="center" wrapText="1"/>
    </xf>
    <xf numFmtId="3" fontId="3" fillId="0" borderId="94" xfId="51" applyNumberFormat="1" applyFont="1" applyFill="1" applyBorder="1" applyAlignment="1">
      <alignment horizontal="center" vertical="center"/>
      <protection/>
    </xf>
    <xf numFmtId="0" fontId="0" fillId="0" borderId="39" xfId="0" applyBorder="1" applyAlignment="1">
      <alignment/>
    </xf>
    <xf numFmtId="3" fontId="2" fillId="0" borderId="39" xfId="0" applyNumberFormat="1" applyFont="1" applyBorder="1" applyAlignment="1">
      <alignment horizontal="center" vertical="center" wrapText="1"/>
    </xf>
    <xf numFmtId="3" fontId="2" fillId="0" borderId="39" xfId="0" applyNumberFormat="1" applyFont="1" applyFill="1" applyBorder="1" applyAlignment="1">
      <alignment horizontal="center" vertical="center" wrapText="1"/>
    </xf>
    <xf numFmtId="192" fontId="2" fillId="0" borderId="16" xfId="61" applyNumberFormat="1" applyFont="1" applyBorder="1" applyAlignment="1">
      <alignment horizontal="center" vertical="center"/>
    </xf>
    <xf numFmtId="0" fontId="0" fillId="0" borderId="0" xfId="0" applyAlignment="1">
      <alignment/>
    </xf>
    <xf numFmtId="3" fontId="3" fillId="37" borderId="16" xfId="0" applyNumberFormat="1" applyFont="1" applyFill="1" applyBorder="1" applyAlignment="1">
      <alignment horizontal="center" wrapText="1"/>
    </xf>
    <xf numFmtId="0" fontId="13" fillId="36" borderId="21" xfId="0" applyFont="1" applyFill="1" applyBorder="1" applyAlignment="1">
      <alignment horizontal="center" vertical="center"/>
    </xf>
    <xf numFmtId="0" fontId="11" fillId="0" borderId="37" xfId="0" applyFont="1" applyBorder="1" applyAlignment="1">
      <alignment horizontal="center"/>
    </xf>
    <xf numFmtId="4" fontId="11" fillId="0" borderId="66" xfId="0" applyNumberFormat="1" applyFont="1" applyBorder="1" applyAlignment="1">
      <alignment/>
    </xf>
    <xf numFmtId="4" fontId="11" fillId="0" borderId="67" xfId="0" applyNumberFormat="1" applyFont="1" applyBorder="1" applyAlignment="1">
      <alignment/>
    </xf>
    <xf numFmtId="49" fontId="11" fillId="33" borderId="95" xfId="0" applyNumberFormat="1" applyFont="1" applyFill="1" applyBorder="1" applyAlignment="1">
      <alignment horizontal="center" vertical="center"/>
    </xf>
    <xf numFmtId="0" fontId="11" fillId="35" borderId="50" xfId="0" applyFont="1" applyFill="1" applyBorder="1" applyAlignment="1">
      <alignment/>
    </xf>
    <xf numFmtId="3" fontId="76" fillId="0" borderId="0" xfId="0" applyNumberFormat="1" applyFont="1" applyAlignment="1">
      <alignment/>
    </xf>
    <xf numFmtId="192" fontId="0" fillId="0" borderId="0" xfId="61" applyNumberFormat="1" applyFont="1" applyAlignment="1">
      <alignment/>
    </xf>
    <xf numFmtId="9" fontId="0" fillId="0" borderId="0" xfId="54" applyFont="1" applyAlignment="1">
      <alignment/>
    </xf>
    <xf numFmtId="3" fontId="22" fillId="0" borderId="96" xfId="51" applyNumberFormat="1" applyFont="1" applyFill="1" applyBorder="1" applyAlignment="1">
      <alignment horizontal="center" vertical="center" wrapText="1"/>
      <protection/>
    </xf>
    <xf numFmtId="3" fontId="22" fillId="0" borderId="0" xfId="51" applyNumberFormat="1" applyFont="1" applyFill="1" applyBorder="1" applyAlignment="1">
      <alignment horizontal="center" vertical="center" wrapText="1"/>
      <protection/>
    </xf>
    <xf numFmtId="9" fontId="0" fillId="0" borderId="0" xfId="0" applyNumberFormat="1" applyAlignment="1">
      <alignment/>
    </xf>
    <xf numFmtId="3" fontId="2" fillId="0" borderId="0" xfId="0" applyNumberFormat="1" applyFont="1" applyAlignment="1">
      <alignment horizontal="center"/>
    </xf>
    <xf numFmtId="3" fontId="3" fillId="38" borderId="16" xfId="0" applyNumberFormat="1" applyFont="1" applyFill="1" applyBorder="1" applyAlignment="1">
      <alignment horizontal="center" wrapText="1"/>
    </xf>
    <xf numFmtId="3" fontId="81" fillId="38" borderId="16" xfId="0" applyNumberFormat="1" applyFont="1" applyFill="1" applyBorder="1" applyAlignment="1">
      <alignment horizontal="center" wrapText="1"/>
    </xf>
    <xf numFmtId="3" fontId="2" fillId="38" borderId="16" xfId="0" applyNumberFormat="1" applyFont="1" applyFill="1" applyBorder="1" applyAlignment="1">
      <alignment horizontal="center" wrapText="1"/>
    </xf>
    <xf numFmtId="9" fontId="0" fillId="0" borderId="0" xfId="0" applyNumberFormat="1" applyBorder="1" applyAlignment="1">
      <alignment/>
    </xf>
    <xf numFmtId="3" fontId="0" fillId="38" borderId="0" xfId="0" applyNumberFormat="1" applyFill="1" applyBorder="1" applyAlignment="1">
      <alignment/>
    </xf>
    <xf numFmtId="0" fontId="0" fillId="0" borderId="0" xfId="0" applyBorder="1" applyAlignment="1">
      <alignment/>
    </xf>
    <xf numFmtId="3" fontId="22" fillId="38" borderId="16" xfId="51" applyNumberFormat="1" applyFont="1" applyFill="1" applyBorder="1" applyAlignment="1">
      <alignment horizontal="center" vertical="center" wrapText="1"/>
      <protection/>
    </xf>
    <xf numFmtId="2" fontId="17" fillId="0" borderId="0" xfId="0" applyNumberFormat="1" applyFont="1" applyAlignment="1">
      <alignment/>
    </xf>
    <xf numFmtId="3" fontId="3" fillId="38" borderId="16" xfId="0" applyNumberFormat="1" applyFont="1" applyFill="1" applyBorder="1" applyAlignment="1" applyProtection="1">
      <alignment horizontal="center" vertical="center"/>
      <protection/>
    </xf>
    <xf numFmtId="3" fontId="3" fillId="38" borderId="16" xfId="0" applyNumberFormat="1" applyFont="1" applyFill="1" applyBorder="1" applyAlignment="1" applyProtection="1">
      <alignment horizontal="center" vertical="center"/>
      <protection locked="0"/>
    </xf>
    <xf numFmtId="0" fontId="3" fillId="0" borderId="39" xfId="0" applyFont="1" applyBorder="1" applyAlignment="1">
      <alignment horizontal="center" vertical="center"/>
    </xf>
    <xf numFmtId="0" fontId="3" fillId="0" borderId="39" xfId="0" applyFont="1" applyBorder="1" applyAlignment="1">
      <alignment horizontal="center" vertical="center" wrapText="1"/>
    </xf>
    <xf numFmtId="3" fontId="2" fillId="0" borderId="39" xfId="0" applyNumberFormat="1" applyFont="1" applyBorder="1" applyAlignment="1">
      <alignment horizontal="center" vertical="center"/>
    </xf>
    <xf numFmtId="0" fontId="3" fillId="0" borderId="39" xfId="0" applyFont="1" applyBorder="1" applyAlignment="1">
      <alignment horizontal="left" vertical="center" wrapText="1"/>
    </xf>
    <xf numFmtId="0" fontId="2" fillId="0" borderId="39" xfId="0" applyFont="1" applyBorder="1" applyAlignment="1">
      <alignment/>
    </xf>
    <xf numFmtId="4" fontId="2" fillId="0" borderId="39" xfId="0" applyNumberFormat="1" applyFont="1" applyBorder="1" applyAlignment="1">
      <alignment horizontal="center" vertical="center"/>
    </xf>
    <xf numFmtId="4" fontId="11" fillId="39" borderId="52" xfId="0" applyNumberFormat="1" applyFont="1" applyFill="1" applyBorder="1" applyAlignment="1">
      <alignment/>
    </xf>
    <xf numFmtId="4" fontId="82" fillId="40" borderId="16" xfId="0" applyNumberFormat="1" applyFont="1" applyFill="1" applyBorder="1" applyAlignment="1">
      <alignment/>
    </xf>
    <xf numFmtId="3" fontId="3" fillId="0" borderId="97" xfId="0" applyNumberFormat="1" applyFont="1" applyBorder="1" applyAlignment="1">
      <alignment horizontal="center" vertical="center" wrapText="1"/>
    </xf>
    <xf numFmtId="3" fontId="3" fillId="0" borderId="11" xfId="0" applyNumberFormat="1" applyFont="1" applyBorder="1" applyAlignment="1">
      <alignment horizontal="center" vertical="center" wrapText="1"/>
    </xf>
    <xf numFmtId="4" fontId="9" fillId="0" borderId="68" xfId="0" applyNumberFormat="1" applyFont="1" applyBorder="1" applyAlignment="1">
      <alignment horizontal="center" vertical="center" wrapText="1"/>
    </xf>
    <xf numFmtId="4" fontId="9" fillId="0" borderId="39" xfId="0" applyNumberFormat="1" applyFont="1" applyBorder="1" applyAlignment="1">
      <alignment horizontal="center" vertical="center" wrapText="1"/>
    </xf>
    <xf numFmtId="0" fontId="16" fillId="0" borderId="11" xfId="0" applyFont="1" applyFill="1" applyBorder="1" applyAlignment="1">
      <alignment horizontal="center" vertical="center" wrapText="1"/>
    </xf>
    <xf numFmtId="0" fontId="2" fillId="0" borderId="0" xfId="0" applyFont="1" applyFill="1" applyBorder="1" applyAlignment="1">
      <alignment wrapText="1"/>
    </xf>
    <xf numFmtId="0" fontId="2" fillId="0" borderId="0" xfId="0" applyFont="1" applyFill="1" applyAlignment="1">
      <alignment/>
    </xf>
    <xf numFmtId="0" fontId="2" fillId="0" borderId="0" xfId="0" applyFont="1" applyFill="1" applyAlignment="1">
      <alignment vertical="top"/>
    </xf>
    <xf numFmtId="49" fontId="2" fillId="0" borderId="0" xfId="0" applyNumberFormat="1" applyFont="1" applyFill="1" applyAlignment="1">
      <alignment/>
    </xf>
    <xf numFmtId="0" fontId="2" fillId="0" borderId="0" xfId="0" applyFont="1" applyFill="1" applyAlignment="1">
      <alignment horizontal="center"/>
    </xf>
    <xf numFmtId="0" fontId="2" fillId="0" borderId="98" xfId="0" applyFont="1" applyFill="1" applyBorder="1" applyAlignment="1">
      <alignment/>
    </xf>
    <xf numFmtId="0" fontId="51" fillId="0" borderId="0" xfId="0" applyFont="1" applyFill="1" applyAlignment="1">
      <alignment/>
    </xf>
    <xf numFmtId="0" fontId="2" fillId="0" borderId="0" xfId="0" applyFont="1" applyFill="1" applyAlignment="1">
      <alignment horizontal="left"/>
    </xf>
    <xf numFmtId="3" fontId="3" fillId="0" borderId="0" xfId="0" applyNumberFormat="1" applyFont="1" applyFill="1" applyBorder="1" applyAlignment="1">
      <alignment horizontal="center" vertical="center"/>
    </xf>
    <xf numFmtId="3" fontId="3" fillId="0" borderId="39" xfId="0" applyNumberFormat="1" applyFont="1" applyFill="1" applyBorder="1" applyAlignment="1">
      <alignment horizontal="center" wrapText="1"/>
    </xf>
    <xf numFmtId="43" fontId="2" fillId="0" borderId="39" xfId="61" applyFont="1" applyBorder="1" applyAlignment="1">
      <alignment horizontal="center" vertical="center"/>
    </xf>
    <xf numFmtId="3" fontId="3" fillId="38" borderId="16" xfId="0" applyNumberFormat="1" applyFont="1" applyFill="1" applyBorder="1" applyAlignment="1">
      <alignment horizontal="center" vertical="center" wrapText="1"/>
    </xf>
    <xf numFmtId="3" fontId="2" fillId="38" borderId="96" xfId="0" applyNumberFormat="1" applyFont="1" applyFill="1" applyBorder="1" applyAlignment="1">
      <alignment horizontal="center" vertical="center"/>
    </xf>
    <xf numFmtId="0" fontId="0" fillId="38" borderId="0" xfId="0" applyFill="1" applyAlignment="1">
      <alignment/>
    </xf>
    <xf numFmtId="3" fontId="0" fillId="38" borderId="0" xfId="0" applyNumberFormat="1" applyFill="1" applyAlignment="1">
      <alignment/>
    </xf>
    <xf numFmtId="3" fontId="3" fillId="38" borderId="96" xfId="0" applyNumberFormat="1" applyFont="1" applyFill="1" applyBorder="1" applyAlignment="1">
      <alignment horizontal="center" wrapText="1"/>
    </xf>
    <xf numFmtId="3" fontId="2" fillId="38" borderId="16" xfId="0" applyNumberFormat="1" applyFont="1" applyFill="1" applyBorder="1" applyAlignment="1">
      <alignment horizontal="center" vertical="center" wrapText="1"/>
    </xf>
    <xf numFmtId="0" fontId="2" fillId="38" borderId="17" xfId="0" applyFont="1" applyFill="1" applyBorder="1" applyAlignment="1">
      <alignment horizontal="center"/>
    </xf>
    <xf numFmtId="3" fontId="2" fillId="38" borderId="23" xfId="0" applyNumberFormat="1" applyFont="1" applyFill="1" applyBorder="1" applyAlignment="1">
      <alignment horizontal="center"/>
    </xf>
    <xf numFmtId="3" fontId="2" fillId="38" borderId="16" xfId="0" applyNumberFormat="1" applyFont="1" applyFill="1" applyBorder="1" applyAlignment="1">
      <alignment horizontal="center"/>
    </xf>
    <xf numFmtId="3" fontId="2" fillId="38" borderId="10" xfId="0" applyNumberFormat="1" applyFont="1" applyFill="1" applyBorder="1" applyAlignment="1">
      <alignment horizontal="center"/>
    </xf>
    <xf numFmtId="3" fontId="2" fillId="38" borderId="52" xfId="0" applyNumberFormat="1" applyFont="1" applyFill="1" applyBorder="1" applyAlignment="1">
      <alignment horizontal="center"/>
    </xf>
    <xf numFmtId="4" fontId="78" fillId="0" borderId="0" xfId="0" applyNumberFormat="1" applyFont="1" applyAlignment="1">
      <alignment horizontal="center"/>
    </xf>
    <xf numFmtId="3" fontId="2" fillId="0" borderId="43" xfId="0" applyNumberFormat="1" applyFont="1" applyBorder="1" applyAlignment="1">
      <alignment horizontal="center" vertical="center"/>
    </xf>
    <xf numFmtId="2" fontId="2" fillId="0" borderId="44" xfId="0" applyNumberFormat="1" applyFont="1" applyBorder="1" applyAlignment="1">
      <alignment horizontal="center" vertical="center" wrapText="1"/>
    </xf>
    <xf numFmtId="3" fontId="2" fillId="0" borderId="14" xfId="0" applyNumberFormat="1" applyFont="1" applyBorder="1" applyAlignment="1">
      <alignment horizontal="center"/>
    </xf>
    <xf numFmtId="3" fontId="2" fillId="0" borderId="40" xfId="0" applyNumberFormat="1" applyFont="1" applyBorder="1" applyAlignment="1">
      <alignment horizontal="center"/>
    </xf>
    <xf numFmtId="3" fontId="2" fillId="0" borderId="97" xfId="0" applyNumberFormat="1" applyFont="1" applyBorder="1" applyAlignment="1">
      <alignment horizontal="center"/>
    </xf>
    <xf numFmtId="3" fontId="2" fillId="0" borderId="12" xfId="0" applyNumberFormat="1" applyFont="1" applyBorder="1" applyAlignment="1">
      <alignment horizontal="center"/>
    </xf>
    <xf numFmtId="0" fontId="2" fillId="0" borderId="45" xfId="0" applyFont="1" applyBorder="1" applyAlignment="1">
      <alignment horizontal="center"/>
    </xf>
    <xf numFmtId="3" fontId="2" fillId="0" borderId="36" xfId="0" applyNumberFormat="1" applyFont="1" applyBorder="1" applyAlignment="1">
      <alignment horizontal="center"/>
    </xf>
    <xf numFmtId="3" fontId="2" fillId="0" borderId="61" xfId="0" applyNumberFormat="1" applyFont="1" applyBorder="1" applyAlignment="1">
      <alignment horizontal="center"/>
    </xf>
    <xf numFmtId="3" fontId="2" fillId="0" borderId="15" xfId="0" applyNumberFormat="1" applyFont="1" applyBorder="1" applyAlignment="1">
      <alignment horizontal="center"/>
    </xf>
    <xf numFmtId="0" fontId="2" fillId="0" borderId="45" xfId="0" applyFont="1" applyBorder="1" applyAlignment="1">
      <alignment horizontal="center" vertical="center" wrapText="1"/>
    </xf>
    <xf numFmtId="0" fontId="2" fillId="0" borderId="45" xfId="0" applyFont="1" applyBorder="1" applyAlignment="1">
      <alignment horizontal="center" vertical="center"/>
    </xf>
    <xf numFmtId="3" fontId="2" fillId="0" borderId="20" xfId="0" applyNumberFormat="1" applyFont="1" applyBorder="1" applyAlignment="1">
      <alignment horizontal="center" vertical="center"/>
    </xf>
    <xf numFmtId="0" fontId="2" fillId="0" borderId="45" xfId="0" applyFont="1" applyBorder="1" applyAlignment="1">
      <alignment horizontal="center" wrapText="1"/>
    </xf>
    <xf numFmtId="3" fontId="2" fillId="0" borderId="43" xfId="0" applyNumberFormat="1" applyFont="1" applyBorder="1" applyAlignment="1">
      <alignment horizontal="center" vertical="center" wrapText="1"/>
    </xf>
    <xf numFmtId="0" fontId="6" fillId="0" borderId="0" xfId="0" applyFont="1" applyFill="1" applyBorder="1" applyAlignment="1">
      <alignment horizontal="center"/>
    </xf>
    <xf numFmtId="0" fontId="3" fillId="0" borderId="28"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33" xfId="0" applyFont="1" applyFill="1" applyBorder="1" applyAlignment="1">
      <alignment horizontal="center" vertical="center" wrapText="1"/>
    </xf>
    <xf numFmtId="3" fontId="3" fillId="0" borderId="33" xfId="0" applyNumberFormat="1" applyFont="1" applyFill="1" applyBorder="1" applyAlignment="1">
      <alignment horizontal="center" vertical="center" wrapText="1"/>
    </xf>
    <xf numFmtId="0" fontId="3" fillId="0" borderId="99"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6" fillId="0" borderId="0" xfId="0" applyFont="1" applyFill="1" applyBorder="1" applyAlignment="1">
      <alignment horizontal="center" vertical="center" wrapText="1"/>
    </xf>
    <xf numFmtId="189" fontId="8" fillId="0" borderId="28" xfId="0" applyNumberFormat="1" applyFont="1" applyBorder="1" applyAlignment="1">
      <alignment horizontal="center" vertical="center" wrapText="1"/>
    </xf>
    <xf numFmtId="0" fontId="8" fillId="0" borderId="33" xfId="0" applyFont="1" applyBorder="1" applyAlignment="1">
      <alignment horizontal="center" vertical="center" wrapText="1"/>
    </xf>
    <xf numFmtId="3" fontId="3" fillId="0" borderId="100" xfId="0" applyNumberFormat="1" applyFont="1" applyFill="1" applyBorder="1" applyAlignment="1">
      <alignment horizontal="center" vertical="center" wrapText="1"/>
    </xf>
    <xf numFmtId="3" fontId="3" fillId="0" borderId="101" xfId="0" applyNumberFormat="1" applyFont="1" applyFill="1" applyBorder="1" applyAlignment="1">
      <alignment horizontal="center" vertical="center" wrapText="1"/>
    </xf>
    <xf numFmtId="0" fontId="3" fillId="0" borderId="29" xfId="0" applyFont="1" applyBorder="1" applyAlignment="1">
      <alignment horizontal="center" vertical="center" wrapText="1"/>
    </xf>
    <xf numFmtId="0" fontId="3" fillId="0" borderId="101" xfId="0" applyFont="1" applyFill="1" applyBorder="1" applyAlignment="1">
      <alignment horizontal="center" vertical="center" wrapText="1"/>
    </xf>
    <xf numFmtId="0" fontId="3" fillId="0" borderId="52" xfId="0" applyFont="1" applyFill="1" applyBorder="1" applyAlignment="1">
      <alignment horizontal="center" vertical="center" wrapText="1"/>
    </xf>
    <xf numFmtId="0" fontId="3" fillId="0" borderId="99" xfId="0" applyFont="1" applyFill="1" applyBorder="1" applyAlignment="1">
      <alignment horizontal="center" vertical="center" wrapText="1"/>
    </xf>
    <xf numFmtId="0" fontId="3" fillId="0" borderId="35" xfId="0" applyFont="1" applyFill="1" applyBorder="1" applyAlignment="1">
      <alignment horizontal="center" vertical="center" wrapText="1"/>
    </xf>
    <xf numFmtId="4" fontId="3" fillId="0" borderId="102" xfId="0" applyNumberFormat="1" applyFont="1" applyFill="1" applyBorder="1" applyAlignment="1">
      <alignment horizontal="center" vertical="center" wrapText="1"/>
    </xf>
    <xf numFmtId="4" fontId="3" fillId="0" borderId="30" xfId="0" applyNumberFormat="1" applyFont="1" applyFill="1" applyBorder="1" applyAlignment="1">
      <alignment horizontal="center" vertical="center" wrapText="1"/>
    </xf>
    <xf numFmtId="0" fontId="13" fillId="0" borderId="0" xfId="0" applyFont="1" applyFill="1" applyBorder="1" applyAlignment="1">
      <alignment horizontal="left" vertical="center" wrapText="1"/>
    </xf>
    <xf numFmtId="0" fontId="2" fillId="0" borderId="0" xfId="0" applyFont="1" applyBorder="1" applyAlignment="1">
      <alignment horizontal="center"/>
    </xf>
    <xf numFmtId="0" fontId="6" fillId="0" borderId="0" xfId="0" applyFont="1" applyFill="1" applyBorder="1" applyAlignment="1">
      <alignment horizontal="center"/>
    </xf>
    <xf numFmtId="0" fontId="3" fillId="0" borderId="0" xfId="0" applyFont="1" applyBorder="1" applyAlignment="1">
      <alignment horizontal="center"/>
    </xf>
    <xf numFmtId="0" fontId="3" fillId="0" borderId="103"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101" xfId="0" applyFont="1" applyBorder="1" applyAlignment="1">
      <alignment horizontal="center" vertical="center" wrapText="1"/>
    </xf>
    <xf numFmtId="0" fontId="3" fillId="0" borderId="52" xfId="0" applyFont="1" applyBorder="1" applyAlignment="1">
      <alignment horizontal="center" vertical="center" wrapText="1"/>
    </xf>
    <xf numFmtId="0" fontId="9" fillId="0" borderId="0" xfId="0" applyFont="1" applyBorder="1" applyAlignment="1">
      <alignment horizontal="left" vertical="center" wrapText="1"/>
    </xf>
    <xf numFmtId="0" fontId="14" fillId="0" borderId="0" xfId="0" applyFont="1" applyBorder="1" applyAlignment="1">
      <alignment horizontal="center"/>
    </xf>
    <xf numFmtId="0" fontId="8" fillId="0" borderId="28" xfId="51" applyFont="1" applyBorder="1" applyAlignment="1">
      <alignment horizontal="center" vertical="center" wrapText="1"/>
      <protection/>
    </xf>
    <xf numFmtId="0" fontId="8" fillId="0" borderId="33" xfId="51" applyFont="1" applyBorder="1" applyAlignment="1">
      <alignment horizontal="center" vertical="center" wrapText="1"/>
      <protection/>
    </xf>
    <xf numFmtId="0" fontId="3" fillId="0" borderId="27" xfId="0" applyFont="1" applyFill="1" applyBorder="1" applyAlignment="1">
      <alignment horizontal="center" vertical="center" wrapText="1"/>
    </xf>
    <xf numFmtId="4" fontId="3" fillId="0" borderId="39" xfId="0" applyNumberFormat="1" applyFont="1" applyFill="1" applyBorder="1" applyAlignment="1">
      <alignment horizontal="center" vertical="center" wrapText="1"/>
    </xf>
    <xf numFmtId="0" fontId="2" fillId="0" borderId="0" xfId="0" applyFont="1" applyBorder="1" applyAlignment="1">
      <alignment horizontal="center"/>
    </xf>
    <xf numFmtId="0" fontId="3" fillId="0" borderId="0" xfId="0" applyFont="1" applyBorder="1" applyAlignment="1">
      <alignment horizontal="center"/>
    </xf>
    <xf numFmtId="0" fontId="3" fillId="0" borderId="28"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33" xfId="0" applyFont="1" applyFill="1" applyBorder="1" applyAlignment="1">
      <alignment horizontal="center" vertical="center" wrapText="1"/>
    </xf>
    <xf numFmtId="0" fontId="27" fillId="0" borderId="104" xfId="0" applyFont="1" applyFill="1" applyBorder="1" applyAlignment="1">
      <alignment horizontal="center" vertical="center"/>
    </xf>
    <xf numFmtId="0" fontId="27" fillId="0" borderId="105" xfId="0" applyFont="1" applyFill="1" applyBorder="1" applyAlignment="1">
      <alignment horizontal="center" vertical="center"/>
    </xf>
    <xf numFmtId="0" fontId="2" fillId="0" borderId="15" xfId="0" applyFont="1" applyBorder="1" applyAlignment="1">
      <alignment horizontal="left" vertical="center"/>
    </xf>
    <xf numFmtId="0" fontId="3" fillId="0" borderId="34" xfId="0" applyFont="1" applyFill="1" applyBorder="1" applyAlignment="1">
      <alignment horizontal="center" vertical="center" wrapText="1"/>
    </xf>
    <xf numFmtId="0" fontId="2" fillId="0" borderId="0" xfId="0" applyFont="1" applyBorder="1" applyAlignment="1">
      <alignment horizontal="left"/>
    </xf>
    <xf numFmtId="0" fontId="14" fillId="0" borderId="0" xfId="0" applyFont="1" applyBorder="1" applyAlignment="1">
      <alignment horizontal="center" wrapText="1"/>
    </xf>
    <xf numFmtId="2" fontId="3" fillId="0" borderId="106" xfId="0" applyNumberFormat="1" applyFont="1" applyBorder="1" applyAlignment="1">
      <alignment horizontal="center" vertical="center" wrapText="1"/>
    </xf>
    <xf numFmtId="0" fontId="14" fillId="0" borderId="0" xfId="0" applyFont="1" applyBorder="1" applyAlignment="1">
      <alignment horizontal="center"/>
    </xf>
    <xf numFmtId="0" fontId="2" fillId="0" borderId="0" xfId="0" applyFont="1" applyBorder="1" applyAlignment="1">
      <alignment horizontal="left" vertical="center" wrapText="1"/>
    </xf>
    <xf numFmtId="0" fontId="2" fillId="0" borderId="0" xfId="0" applyFont="1" applyFill="1" applyBorder="1" applyAlignment="1">
      <alignment horizontal="left" wrapText="1"/>
    </xf>
    <xf numFmtId="0" fontId="2" fillId="0" borderId="59" xfId="0" applyFont="1" applyFill="1" applyBorder="1" applyAlignment="1">
      <alignment horizontal="left" wrapText="1"/>
    </xf>
    <xf numFmtId="0" fontId="19" fillId="0" borderId="100" xfId="0" applyFont="1" applyBorder="1" applyAlignment="1">
      <alignment horizontal="center" vertical="center" wrapText="1"/>
    </xf>
    <xf numFmtId="0" fontId="19" fillId="0" borderId="33" xfId="0" applyFont="1" applyFill="1" applyBorder="1" applyAlignment="1">
      <alignment horizontal="center" vertical="center" wrapText="1"/>
    </xf>
    <xf numFmtId="0" fontId="19" fillId="0" borderId="26"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2" fillId="0" borderId="0" xfId="0" applyFont="1" applyBorder="1" applyAlignment="1">
      <alignment horizontal="left" vertical="center"/>
    </xf>
    <xf numFmtId="0" fontId="3" fillId="0" borderId="27" xfId="0" applyFont="1" applyFill="1" applyBorder="1" applyAlignment="1">
      <alignment horizontal="center" vertical="center" wrapText="1"/>
    </xf>
    <xf numFmtId="0" fontId="3" fillId="0" borderId="0" xfId="0" applyFont="1" applyFill="1" applyBorder="1" applyAlignment="1">
      <alignment horizontal="center"/>
    </xf>
    <xf numFmtId="0" fontId="3" fillId="0" borderId="107" xfId="0" applyFont="1" applyBorder="1" applyAlignment="1">
      <alignment horizontal="center" wrapText="1" shrinkToFit="1"/>
    </xf>
    <xf numFmtId="0" fontId="3" fillId="0" borderId="33" xfId="0" applyFont="1" applyBorder="1" applyAlignment="1">
      <alignment horizontal="center" vertical="center" wrapText="1" shrinkToFit="1"/>
    </xf>
    <xf numFmtId="0" fontId="3" fillId="0" borderId="33" xfId="0" applyFont="1" applyBorder="1" applyAlignment="1">
      <alignment horizontal="center" vertical="center"/>
    </xf>
    <xf numFmtId="0" fontId="21" fillId="0" borderId="0" xfId="0" applyFont="1" applyBorder="1" applyAlignment="1">
      <alignment horizontal="center"/>
    </xf>
    <xf numFmtId="0" fontId="11" fillId="0" borderId="46" xfId="0" applyFont="1" applyBorder="1" applyAlignment="1">
      <alignment horizontal="center" vertical="center" wrapText="1"/>
    </xf>
    <xf numFmtId="0" fontId="11" fillId="0" borderId="31" xfId="0" applyFont="1" applyBorder="1" applyAlignment="1">
      <alignment horizontal="center" vertical="center"/>
    </xf>
    <xf numFmtId="0" fontId="11" fillId="0" borderId="108" xfId="0" applyFont="1" applyBorder="1" applyAlignment="1">
      <alignment horizontal="center" vertical="center"/>
    </xf>
    <xf numFmtId="0" fontId="12" fillId="0" borderId="0" xfId="0" applyFont="1" applyBorder="1" applyAlignment="1">
      <alignment horizontal="center"/>
    </xf>
    <xf numFmtId="0" fontId="13" fillId="36" borderId="31" xfId="0" applyFont="1" applyFill="1" applyBorder="1" applyAlignment="1">
      <alignment horizontal="center"/>
    </xf>
    <xf numFmtId="0" fontId="13" fillId="33" borderId="31" xfId="0" applyFont="1" applyFill="1" applyBorder="1" applyAlignment="1" applyProtection="1">
      <alignment horizontal="center" vertical="center" wrapText="1"/>
      <protection/>
    </xf>
    <xf numFmtId="49" fontId="2" fillId="33" borderId="42" xfId="0" applyNumberFormat="1" applyFont="1" applyFill="1" applyBorder="1" applyAlignment="1" applyProtection="1">
      <alignment horizontal="center" vertical="center" wrapText="1"/>
      <protection/>
    </xf>
    <xf numFmtId="0" fontId="13" fillId="33" borderId="44" xfId="0" applyFont="1" applyFill="1" applyBorder="1" applyAlignment="1">
      <alignment horizontal="center"/>
    </xf>
    <xf numFmtId="0" fontId="13" fillId="33" borderId="34" xfId="0" applyFont="1" applyFill="1" applyBorder="1" applyAlignment="1">
      <alignment horizontal="center"/>
    </xf>
    <xf numFmtId="0" fontId="13" fillId="33" borderId="109" xfId="0" applyFont="1" applyFill="1" applyBorder="1" applyAlignment="1">
      <alignment horizontal="center"/>
    </xf>
    <xf numFmtId="0" fontId="13" fillId="33" borderId="106" xfId="0" applyFont="1" applyFill="1" applyBorder="1" applyAlignment="1">
      <alignment horizontal="center"/>
    </xf>
    <xf numFmtId="0" fontId="13" fillId="33" borderId="110" xfId="0" applyFont="1" applyFill="1" applyBorder="1" applyAlignment="1">
      <alignment horizontal="center"/>
    </xf>
    <xf numFmtId="0" fontId="22" fillId="0" borderId="0" xfId="51" applyFont="1" applyBorder="1" applyAlignment="1">
      <alignment horizontal="left" wrapText="1"/>
      <protection/>
    </xf>
    <xf numFmtId="0" fontId="22" fillId="0" borderId="15" xfId="51" applyFont="1" applyBorder="1" applyAlignment="1">
      <alignment vertical="center" wrapText="1"/>
      <protection/>
    </xf>
    <xf numFmtId="0" fontId="22" fillId="0" borderId="16" xfId="51" applyFont="1" applyBorder="1" applyAlignment="1">
      <alignment horizontal="left" vertical="center" wrapText="1"/>
      <protection/>
    </xf>
    <xf numFmtId="0" fontId="22" fillId="0" borderId="16" xfId="51" applyFont="1" applyBorder="1" applyAlignment="1">
      <alignment horizontal="center" vertical="center" wrapText="1"/>
      <protection/>
    </xf>
    <xf numFmtId="3" fontId="22" fillId="0" borderId="16" xfId="51" applyNumberFormat="1" applyFont="1" applyBorder="1" applyAlignment="1">
      <alignment horizontal="center" vertical="center" wrapText="1"/>
      <protection/>
    </xf>
    <xf numFmtId="3" fontId="22" fillId="0" borderId="17" xfId="51" applyNumberFormat="1" applyFont="1" applyBorder="1" applyAlignment="1">
      <alignment horizontal="center" vertical="center" wrapText="1"/>
      <protection/>
    </xf>
    <xf numFmtId="0" fontId="22" fillId="33" borderId="15" xfId="51" applyFont="1" applyFill="1" applyBorder="1" applyAlignment="1">
      <alignment horizontal="left" vertical="center" wrapText="1"/>
      <protection/>
    </xf>
    <xf numFmtId="0" fontId="23" fillId="33" borderId="16" xfId="51" applyFont="1" applyFill="1" applyBorder="1" applyAlignment="1">
      <alignment vertical="center" wrapText="1"/>
      <protection/>
    </xf>
    <xf numFmtId="0" fontId="23" fillId="33" borderId="16" xfId="51" applyFont="1" applyFill="1" applyBorder="1" applyAlignment="1">
      <alignment horizontal="center" vertical="center" wrapText="1"/>
      <protection/>
    </xf>
    <xf numFmtId="3" fontId="22" fillId="33" borderId="16" xfId="51" applyNumberFormat="1" applyFont="1" applyFill="1" applyBorder="1" applyAlignment="1">
      <alignment horizontal="center" vertical="center" wrapText="1"/>
      <protection/>
    </xf>
    <xf numFmtId="0" fontId="19" fillId="0" borderId="0" xfId="51" applyFont="1" applyBorder="1" applyAlignment="1">
      <alignment horizontal="center" vertical="center" wrapText="1"/>
      <protection/>
    </xf>
    <xf numFmtId="0" fontId="19" fillId="0" borderId="0" xfId="51" applyFont="1" applyBorder="1" applyAlignment="1">
      <alignment horizontal="center"/>
      <protection/>
    </xf>
    <xf numFmtId="0" fontId="22" fillId="0" borderId="28" xfId="51" applyFont="1" applyBorder="1" applyAlignment="1">
      <alignment horizontal="center" vertical="center" wrapText="1"/>
      <protection/>
    </xf>
    <xf numFmtId="0" fontId="22" fillId="0" borderId="33" xfId="51" applyFont="1" applyBorder="1" applyAlignment="1">
      <alignment horizontal="center" vertical="center" wrapText="1"/>
      <protection/>
    </xf>
    <xf numFmtId="0" fontId="22" fillId="0" borderId="29" xfId="51" applyFont="1" applyBorder="1" applyAlignment="1">
      <alignment horizontal="center" vertical="center" wrapText="1"/>
      <protection/>
    </xf>
    <xf numFmtId="0" fontId="18" fillId="0" borderId="0" xfId="0" applyFont="1" applyAlignment="1">
      <alignment/>
    </xf>
    <xf numFmtId="0" fontId="52" fillId="0" borderId="0" xfId="0" applyFont="1" applyAlignment="1">
      <alignment horizontal="center" vertical="top"/>
    </xf>
    <xf numFmtId="0" fontId="18" fillId="0" borderId="0" xfId="0" applyFont="1" applyAlignment="1">
      <alignment vertical="top"/>
    </xf>
    <xf numFmtId="0" fontId="18" fillId="0" borderId="0" xfId="0" applyFont="1" applyAlignment="1">
      <alignment horizontal="center" vertical="top"/>
    </xf>
    <xf numFmtId="4" fontId="19" fillId="0" borderId="0" xfId="0" applyNumberFormat="1" applyFont="1" applyFill="1" applyAlignment="1">
      <alignment horizontal="right" vertical="center"/>
    </xf>
    <xf numFmtId="0" fontId="2" fillId="0" borderId="111" xfId="0" applyFont="1" applyFill="1" applyBorder="1" applyAlignment="1">
      <alignment horizontal="right" vertical="center"/>
    </xf>
    <xf numFmtId="0" fontId="2" fillId="0" borderId="112" xfId="0" applyFont="1" applyFill="1" applyBorder="1" applyAlignment="1" quotePrefix="1">
      <alignment horizontal="left" vertical="center"/>
    </xf>
    <xf numFmtId="0" fontId="52" fillId="0" borderId="113" xfId="0" applyFont="1" applyFill="1" applyBorder="1" applyAlignment="1">
      <alignment horizontal="center" vertical="center"/>
    </xf>
    <xf numFmtId="0" fontId="52" fillId="0" borderId="114" xfId="0" applyFont="1" applyFill="1" applyBorder="1" applyAlignment="1">
      <alignment horizontal="center" vertical="center"/>
    </xf>
    <xf numFmtId="0" fontId="2" fillId="0" borderId="115" xfId="0" applyFont="1" applyFill="1" applyBorder="1" applyAlignment="1">
      <alignment vertical="center"/>
    </xf>
    <xf numFmtId="4" fontId="2" fillId="0" borderId="116" xfId="0" applyNumberFormat="1" applyFont="1" applyFill="1" applyBorder="1" applyAlignment="1">
      <alignment horizontal="center" vertical="center"/>
    </xf>
    <xf numFmtId="4" fontId="2" fillId="0" borderId="113" xfId="0" applyNumberFormat="1" applyFont="1" applyFill="1" applyBorder="1" applyAlignment="1">
      <alignment vertical="center"/>
    </xf>
    <xf numFmtId="4" fontId="2" fillId="0" borderId="117" xfId="0" applyNumberFormat="1" applyFont="1" applyFill="1" applyBorder="1" applyAlignment="1">
      <alignment vertical="center"/>
    </xf>
    <xf numFmtId="0" fontId="0" fillId="0" borderId="0" xfId="0" applyBorder="1" applyAlignment="1">
      <alignment vertical="center"/>
    </xf>
    <xf numFmtId="0" fontId="15" fillId="0" borderId="0" xfId="0" applyFont="1" applyBorder="1" applyAlignment="1">
      <alignment vertical="center"/>
    </xf>
    <xf numFmtId="0" fontId="52" fillId="0" borderId="0" xfId="0" applyFont="1" applyAlignment="1">
      <alignment horizontal="center" vertical="center"/>
    </xf>
    <xf numFmtId="0" fontId="2" fillId="0" borderId="0" xfId="0" applyFont="1" applyAlignment="1">
      <alignment horizontal="center" vertical="center"/>
    </xf>
    <xf numFmtId="4" fontId="2" fillId="0" borderId="0" xfId="0" applyNumberFormat="1" applyFont="1" applyFill="1" applyAlignment="1">
      <alignment horizontal="right" vertical="center"/>
    </xf>
    <xf numFmtId="0" fontId="2" fillId="0" borderId="0" xfId="0" applyFont="1" applyFill="1" applyBorder="1" applyAlignment="1">
      <alignment horizontal="center"/>
    </xf>
    <xf numFmtId="0" fontId="52" fillId="0" borderId="0" xfId="0" applyFont="1" applyFill="1" applyBorder="1" applyAlignment="1">
      <alignment horizontal="center"/>
    </xf>
    <xf numFmtId="0" fontId="52" fillId="0" borderId="0" xfId="0" applyFont="1" applyBorder="1" applyAlignment="1">
      <alignment horizontal="center"/>
    </xf>
    <xf numFmtId="4" fontId="2" fillId="0" borderId="0" xfId="0" applyNumberFormat="1" applyFont="1" applyBorder="1" applyAlignment="1">
      <alignment horizontal="center"/>
    </xf>
    <xf numFmtId="4" fontId="2" fillId="0" borderId="0" xfId="0" applyNumberFormat="1" applyFont="1" applyBorder="1" applyAlignment="1">
      <alignment/>
    </xf>
    <xf numFmtId="0" fontId="52" fillId="0" borderId="0" xfId="0" applyFont="1" applyAlignment="1">
      <alignment horizontal="center"/>
    </xf>
    <xf numFmtId="4" fontId="54" fillId="0" borderId="0" xfId="0" applyNumberFormat="1" applyFont="1" applyFill="1" applyAlignment="1">
      <alignment horizontal="right" vertical="center"/>
    </xf>
    <xf numFmtId="0" fontId="55" fillId="0" borderId="0" xfId="0" applyFont="1" applyAlignment="1">
      <alignment/>
    </xf>
    <xf numFmtId="4" fontId="56" fillId="0" borderId="0" xfId="0" applyNumberFormat="1" applyFont="1" applyFill="1" applyAlignment="1">
      <alignment horizontal="right" vertical="center"/>
    </xf>
    <xf numFmtId="0" fontId="53" fillId="0" borderId="0" xfId="0" applyFont="1" applyAlignment="1">
      <alignment vertical="center"/>
    </xf>
    <xf numFmtId="0" fontId="4" fillId="0" borderId="0" xfId="0" applyFont="1" applyAlignment="1">
      <alignment vertical="center"/>
    </xf>
    <xf numFmtId="0" fontId="15" fillId="0" borderId="0" xfId="0" applyFont="1" applyAlignment="1">
      <alignment vertical="center"/>
    </xf>
    <xf numFmtId="0" fontId="0" fillId="0" borderId="0" xfId="0" applyFill="1" applyAlignment="1">
      <alignment vertical="center"/>
    </xf>
    <xf numFmtId="0" fontId="3" fillId="0" borderId="118" xfId="0" applyFont="1" applyBorder="1" applyAlignment="1">
      <alignment horizontal="center" vertical="center"/>
    </xf>
    <xf numFmtId="0" fontId="3" fillId="0" borderId="0" xfId="0" applyFont="1" applyBorder="1" applyAlignment="1">
      <alignment horizontal="left" vertical="center"/>
    </xf>
    <xf numFmtId="4" fontId="2" fillId="0" borderId="118" xfId="0" applyNumberFormat="1" applyFont="1" applyFill="1" applyBorder="1" applyAlignment="1">
      <alignment vertical="center"/>
    </xf>
    <xf numFmtId="0" fontId="0" fillId="0" borderId="118" xfId="0" applyBorder="1" applyAlignment="1">
      <alignment vertical="center"/>
    </xf>
    <xf numFmtId="0" fontId="27" fillId="0" borderId="119" xfId="0" applyFont="1" applyBorder="1" applyAlignment="1">
      <alignment horizontal="center" vertical="center"/>
    </xf>
    <xf numFmtId="0" fontId="27" fillId="0" borderId="120" xfId="0" applyFont="1" applyBorder="1" applyAlignment="1">
      <alignment horizontal="center" vertical="center"/>
    </xf>
    <xf numFmtId="0" fontId="27" fillId="0" borderId="121" xfId="0" applyFont="1" applyBorder="1" applyAlignment="1">
      <alignment horizontal="center" vertical="center"/>
    </xf>
    <xf numFmtId="3" fontId="27" fillId="0" borderId="122" xfId="0" applyNumberFormat="1" applyFont="1" applyBorder="1" applyAlignment="1">
      <alignment horizontal="center" vertical="center"/>
    </xf>
    <xf numFmtId="3" fontId="27" fillId="0" borderId="123" xfId="0" applyNumberFormat="1" applyFont="1" applyBorder="1" applyAlignment="1">
      <alignment horizontal="center" vertical="center"/>
    </xf>
    <xf numFmtId="0" fontId="27" fillId="0" borderId="124" xfId="0" applyFont="1" applyBorder="1" applyAlignment="1">
      <alignment horizontal="center" vertical="center"/>
    </xf>
    <xf numFmtId="0" fontId="27" fillId="0" borderId="90" xfId="0" applyFont="1" applyBorder="1" applyAlignment="1">
      <alignment horizontal="center" vertical="center"/>
    </xf>
    <xf numFmtId="0" fontId="27" fillId="0" borderId="125" xfId="0" applyFont="1" applyBorder="1" applyAlignment="1">
      <alignment horizontal="center" vertical="center"/>
    </xf>
    <xf numFmtId="3" fontId="27" fillId="0" borderId="126" xfId="0" applyNumberFormat="1" applyFont="1" applyBorder="1" applyAlignment="1">
      <alignment horizontal="center" vertical="center"/>
    </xf>
    <xf numFmtId="3" fontId="27" fillId="0" borderId="127" xfId="0" applyNumberFormat="1" applyFont="1" applyBorder="1" applyAlignment="1">
      <alignment horizontal="center" vertical="center"/>
    </xf>
    <xf numFmtId="3" fontId="27" fillId="0" borderId="67" xfId="0" applyNumberFormat="1" applyFont="1" applyBorder="1" applyAlignment="1">
      <alignment horizontal="center" vertical="center"/>
    </xf>
    <xf numFmtId="3" fontId="27" fillId="0" borderId="58" xfId="0" applyNumberFormat="1" applyFont="1" applyBorder="1" applyAlignment="1">
      <alignment horizontal="center" vertical="center"/>
    </xf>
    <xf numFmtId="3" fontId="27" fillId="0" borderId="39" xfId="0" applyNumberFormat="1" applyFont="1" applyBorder="1" applyAlignment="1">
      <alignment horizontal="center" vertical="center"/>
    </xf>
    <xf numFmtId="0" fontId="27" fillId="0" borderId="128" xfId="0" applyFont="1" applyBorder="1" applyAlignment="1">
      <alignment horizontal="center" vertical="center"/>
    </xf>
    <xf numFmtId="0" fontId="27" fillId="0" borderId="129" xfId="0" applyFont="1" applyBorder="1" applyAlignment="1">
      <alignment horizontal="center" vertical="center"/>
    </xf>
    <xf numFmtId="0" fontId="27" fillId="0" borderId="130" xfId="0" applyFont="1" applyBorder="1" applyAlignment="1">
      <alignment horizontal="center" vertical="center"/>
    </xf>
    <xf numFmtId="3" fontId="27" fillId="0" borderId="131" xfId="0" applyNumberFormat="1" applyFont="1" applyBorder="1" applyAlignment="1">
      <alignment horizontal="center" vertical="center"/>
    </xf>
    <xf numFmtId="3" fontId="27" fillId="0" borderId="132" xfId="0" applyNumberFormat="1" applyFont="1" applyBorder="1" applyAlignment="1">
      <alignment horizontal="center" vertical="center" wrapText="1"/>
    </xf>
    <xf numFmtId="3" fontId="27" fillId="0" borderId="132" xfId="0" applyNumberFormat="1" applyFont="1" applyBorder="1" applyAlignment="1">
      <alignment horizontal="center" vertical="center"/>
    </xf>
    <xf numFmtId="0" fontId="26" fillId="0" borderId="133" xfId="0" applyFont="1" applyBorder="1" applyAlignment="1">
      <alignment horizontal="center" vertical="center"/>
    </xf>
    <xf numFmtId="0" fontId="58" fillId="0" borderId="134" xfId="0" applyFont="1" applyBorder="1" applyAlignment="1">
      <alignment horizontal="center" vertical="center" wrapText="1"/>
    </xf>
    <xf numFmtId="0" fontId="26" fillId="0" borderId="135" xfId="0" applyFont="1" applyBorder="1" applyAlignment="1">
      <alignment horizontal="center" vertical="center" wrapText="1"/>
    </xf>
    <xf numFmtId="3" fontId="26" fillId="0" borderId="136" xfId="0" applyNumberFormat="1" applyFont="1" applyBorder="1" applyAlignment="1">
      <alignment horizontal="center" vertical="center"/>
    </xf>
    <xf numFmtId="3" fontId="26" fillId="0" borderId="137" xfId="0" applyNumberFormat="1" applyFont="1" applyBorder="1" applyAlignment="1">
      <alignment horizontal="right" vertical="center" wrapText="1"/>
    </xf>
    <xf numFmtId="3" fontId="26" fillId="0" borderId="137" xfId="0" applyNumberFormat="1" applyFont="1" applyBorder="1" applyAlignment="1">
      <alignment horizontal="right" vertical="center"/>
    </xf>
    <xf numFmtId="0" fontId="26" fillId="0" borderId="138" xfId="0" applyFont="1" applyBorder="1" applyAlignment="1">
      <alignment horizontal="center" vertical="center"/>
    </xf>
    <xf numFmtId="0" fontId="58" fillId="0" borderId="64" xfId="0" applyFont="1" applyBorder="1" applyAlignment="1">
      <alignment horizontal="center" vertical="center" wrapText="1"/>
    </xf>
    <xf numFmtId="0" fontId="26" fillId="0" borderId="139" xfId="0" applyFont="1" applyBorder="1" applyAlignment="1">
      <alignment horizontal="center" vertical="center" wrapText="1"/>
    </xf>
    <xf numFmtId="3" fontId="26" fillId="0" borderId="58" xfId="0" applyNumberFormat="1" applyFont="1" applyBorder="1" applyAlignment="1">
      <alignment horizontal="center" vertical="center"/>
    </xf>
    <xf numFmtId="3" fontId="26" fillId="0" borderId="39" xfId="0" applyNumberFormat="1" applyFont="1" applyBorder="1" applyAlignment="1">
      <alignment horizontal="right" vertical="center" wrapText="1"/>
    </xf>
    <xf numFmtId="3" fontId="26" fillId="0" borderId="39" xfId="0" applyNumberFormat="1" applyFont="1" applyBorder="1" applyAlignment="1">
      <alignment horizontal="right" vertical="center"/>
    </xf>
    <xf numFmtId="0" fontId="58" fillId="0" borderId="94" xfId="0" applyFont="1" applyBorder="1" applyAlignment="1">
      <alignment horizontal="center" vertical="center" wrapText="1"/>
    </xf>
    <xf numFmtId="0" fontId="58" fillId="0" borderId="63" xfId="0" applyFont="1" applyBorder="1" applyAlignment="1">
      <alignment horizontal="center" vertical="center" wrapText="1"/>
    </xf>
    <xf numFmtId="0" fontId="26" fillId="0" borderId="140" xfId="0" applyFont="1" applyBorder="1" applyAlignment="1">
      <alignment horizontal="center" vertical="center"/>
    </xf>
    <xf numFmtId="0" fontId="26" fillId="0" borderId="67" xfId="0" applyFont="1" applyBorder="1" applyAlignment="1">
      <alignment horizontal="center" vertical="center" wrapText="1"/>
    </xf>
    <xf numFmtId="0" fontId="26" fillId="0" borderId="141" xfId="0" applyFont="1" applyBorder="1" applyAlignment="1">
      <alignment horizontal="center" vertical="center" wrapText="1"/>
    </xf>
    <xf numFmtId="3" fontId="26" fillId="0" borderId="127" xfId="0" applyNumberFormat="1" applyFont="1" applyBorder="1" applyAlignment="1">
      <alignment horizontal="center" vertical="center"/>
    </xf>
    <xf numFmtId="3" fontId="26" fillId="0" borderId="94" xfId="0" applyNumberFormat="1" applyFont="1" applyBorder="1" applyAlignment="1">
      <alignment horizontal="right" vertical="center" wrapText="1"/>
    </xf>
    <xf numFmtId="3" fontId="26" fillId="0" borderId="94" xfId="0" applyNumberFormat="1" applyFont="1" applyBorder="1" applyAlignment="1">
      <alignment horizontal="right" vertical="center"/>
    </xf>
    <xf numFmtId="0" fontId="26" fillId="0" borderId="81" xfId="0" applyFont="1" applyBorder="1" applyAlignment="1">
      <alignment horizontal="center" vertical="center" wrapText="1"/>
    </xf>
    <xf numFmtId="0" fontId="26" fillId="0" borderId="142" xfId="0" applyFont="1" applyBorder="1" applyAlignment="1">
      <alignment horizontal="center" vertical="center" wrapText="1"/>
    </xf>
    <xf numFmtId="3" fontId="26" fillId="0" borderId="143" xfId="0" applyNumberFormat="1" applyFont="1" applyBorder="1" applyAlignment="1">
      <alignment horizontal="center" vertical="center"/>
    </xf>
    <xf numFmtId="3" fontId="26" fillId="0" borderId="60" xfId="0" applyNumberFormat="1" applyFont="1" applyBorder="1" applyAlignment="1">
      <alignment horizontal="right" vertical="center" wrapText="1"/>
    </xf>
    <xf numFmtId="3" fontId="26" fillId="0" borderId="60" xfId="0" applyNumberFormat="1" applyFont="1" applyBorder="1" applyAlignment="1">
      <alignment horizontal="right" vertical="center"/>
    </xf>
    <xf numFmtId="3" fontId="8" fillId="0" borderId="39" xfId="0" applyNumberFormat="1" applyFont="1" applyBorder="1" applyAlignment="1">
      <alignment horizontal="center" vertical="center"/>
    </xf>
    <xf numFmtId="3" fontId="8" fillId="0" borderId="144" xfId="0" applyNumberFormat="1" applyFont="1" applyBorder="1" applyAlignment="1">
      <alignment horizontal="center" vertical="center"/>
    </xf>
    <xf numFmtId="3" fontId="8" fillId="0" borderId="132" xfId="0" applyNumberFormat="1" applyFont="1" applyBorder="1" applyAlignment="1">
      <alignment horizontal="center" vertical="center"/>
    </xf>
    <xf numFmtId="3" fontId="8" fillId="0" borderId="145" xfId="0" applyNumberFormat="1" applyFont="1" applyBorder="1" applyAlignment="1">
      <alignment horizontal="center" vertical="center"/>
    </xf>
    <xf numFmtId="0" fontId="27" fillId="0" borderId="0" xfId="0" applyFont="1" applyAlignment="1">
      <alignment horizontal="center" vertical="center" wrapText="1"/>
    </xf>
    <xf numFmtId="0" fontId="27" fillId="0" borderId="0" xfId="0" applyFont="1" applyBorder="1" applyAlignment="1">
      <alignment horizontal="center" vertical="center" wrapText="1"/>
    </xf>
    <xf numFmtId="0" fontId="30" fillId="0" borderId="146" xfId="0" applyFont="1" applyFill="1" applyBorder="1" applyAlignment="1">
      <alignment vertical="center"/>
    </xf>
    <xf numFmtId="0" fontId="29" fillId="0" borderId="147" xfId="0" applyFont="1" applyFill="1" applyBorder="1" applyAlignment="1">
      <alignment horizontal="center" vertical="center" wrapText="1"/>
    </xf>
    <xf numFmtId="0" fontId="29" fillId="0" borderId="70" xfId="0" applyFont="1" applyFill="1" applyBorder="1" applyAlignment="1">
      <alignment horizontal="center" vertical="center" wrapText="1"/>
    </xf>
    <xf numFmtId="0" fontId="29" fillId="0" borderId="148" xfId="0" applyFont="1" applyFill="1" applyBorder="1" applyAlignment="1">
      <alignment horizontal="center" vertical="center" wrapText="1"/>
    </xf>
    <xf numFmtId="0" fontId="29" fillId="0" borderId="147" xfId="0" applyFont="1" applyFill="1" applyBorder="1" applyAlignment="1">
      <alignment horizontal="center" vertical="center"/>
    </xf>
    <xf numFmtId="0" fontId="29" fillId="0" borderId="149" xfId="0" applyFont="1" applyFill="1" applyBorder="1" applyAlignment="1">
      <alignment horizontal="center" vertical="center" wrapText="1"/>
    </xf>
    <xf numFmtId="0" fontId="27" fillId="0" borderId="84" xfId="0" applyFont="1" applyFill="1" applyBorder="1" applyAlignment="1">
      <alignment horizontal="center" vertical="center"/>
    </xf>
    <xf numFmtId="0" fontId="26" fillId="0" borderId="150" xfId="0" applyFont="1" applyFill="1" applyBorder="1" applyAlignment="1">
      <alignment horizontal="center" vertical="center"/>
    </xf>
    <xf numFmtId="0" fontId="27" fillId="0" borderId="105" xfId="0" applyFont="1" applyFill="1" applyBorder="1" applyAlignment="1">
      <alignment horizontal="left" vertical="center"/>
    </xf>
    <xf numFmtId="0" fontId="27" fillId="0" borderId="81" xfId="0" applyFont="1" applyFill="1" applyBorder="1" applyAlignment="1">
      <alignment horizontal="center" vertical="center"/>
    </xf>
    <xf numFmtId="0" fontId="27" fillId="0" borderId="150" xfId="0" applyFont="1" applyFill="1" applyBorder="1" applyAlignment="1">
      <alignment horizontal="center" vertical="center"/>
    </xf>
    <xf numFmtId="4" fontId="31" fillId="0" borderId="84" xfId="0" applyNumberFormat="1" applyFont="1" applyFill="1" applyBorder="1" applyAlignment="1">
      <alignment vertical="center"/>
    </xf>
    <xf numFmtId="4" fontId="31" fillId="0" borderId="85" xfId="0" applyNumberFormat="1" applyFont="1" applyFill="1" applyBorder="1" applyAlignment="1">
      <alignment vertical="center"/>
    </xf>
    <xf numFmtId="0" fontId="31" fillId="0" borderId="118" xfId="0" applyFont="1" applyFill="1" applyBorder="1" applyAlignment="1">
      <alignment vertical="center"/>
    </xf>
    <xf numFmtId="0" fontId="31" fillId="0" borderId="0" xfId="0" applyFont="1" applyFill="1" applyBorder="1" applyAlignment="1">
      <alignment vertical="center"/>
    </xf>
    <xf numFmtId="0" fontId="27" fillId="0" borderId="91" xfId="0" applyFont="1" applyFill="1" applyBorder="1" applyAlignment="1">
      <alignment horizontal="center" vertical="center"/>
    </xf>
    <xf numFmtId="0" fontId="26" fillId="0" borderId="151" xfId="0" applyFont="1" applyFill="1" applyBorder="1" applyAlignment="1">
      <alignment horizontal="center" vertical="center"/>
    </xf>
    <xf numFmtId="0" fontId="27" fillId="0" borderId="0" xfId="0" applyFont="1" applyFill="1" applyBorder="1" applyAlignment="1">
      <alignment horizontal="left" vertical="center"/>
    </xf>
    <xf numFmtId="0" fontId="27" fillId="0" borderId="90" xfId="0" applyFont="1" applyFill="1" applyBorder="1" applyAlignment="1">
      <alignment horizontal="center" vertical="center"/>
    </xf>
    <xf numFmtId="0" fontId="27" fillId="0" borderId="151" xfId="0" applyFont="1" applyFill="1" applyBorder="1" applyAlignment="1">
      <alignment horizontal="center" vertical="center"/>
    </xf>
    <xf numFmtId="4" fontId="31" fillId="0" borderId="86" xfId="0" applyNumberFormat="1" applyFont="1" applyFill="1" applyBorder="1" applyAlignment="1">
      <alignment vertical="center"/>
    </xf>
    <xf numFmtId="4" fontId="31" fillId="0" borderId="87" xfId="0" applyNumberFormat="1" applyFont="1" applyFill="1" applyBorder="1" applyAlignment="1">
      <alignment vertical="center"/>
    </xf>
    <xf numFmtId="0" fontId="26" fillId="0" borderId="152" xfId="0" applyFont="1" applyFill="1" applyBorder="1" applyAlignment="1">
      <alignment horizontal="right" vertical="center"/>
    </xf>
    <xf numFmtId="0" fontId="26" fillId="0" borderId="77" xfId="0" applyFont="1" applyFill="1" applyBorder="1" applyAlignment="1" quotePrefix="1">
      <alignment horizontal="left" vertical="center"/>
    </xf>
    <xf numFmtId="0" fontId="26" fillId="0" borderId="73" xfId="0" applyFont="1" applyFill="1" applyBorder="1" applyAlignment="1">
      <alignment horizontal="center" vertical="center"/>
    </xf>
    <xf numFmtId="0" fontId="26" fillId="0" borderId="153" xfId="0" applyFont="1" applyFill="1" applyBorder="1" applyAlignment="1">
      <alignment horizontal="center" vertical="center"/>
    </xf>
    <xf numFmtId="0" fontId="26" fillId="0" borderId="79" xfId="0" applyFont="1" applyFill="1" applyBorder="1" applyAlignment="1">
      <alignment vertical="center"/>
    </xf>
    <xf numFmtId="0" fontId="80" fillId="0" borderId="118" xfId="0" applyFont="1" applyFill="1" applyBorder="1" applyAlignment="1">
      <alignment vertical="center"/>
    </xf>
    <xf numFmtId="0" fontId="26" fillId="0" borderId="75" xfId="0" applyFont="1" applyFill="1" applyBorder="1" applyAlignment="1">
      <alignment horizontal="center" vertical="center"/>
    </xf>
    <xf numFmtId="0" fontId="26" fillId="0" borderId="154" xfId="0" applyFont="1" applyFill="1" applyBorder="1" applyAlignment="1">
      <alignment horizontal="center" vertical="center"/>
    </xf>
    <xf numFmtId="0" fontId="26" fillId="0" borderId="155" xfId="0" applyFont="1" applyFill="1" applyBorder="1" applyAlignment="1">
      <alignment vertical="center"/>
    </xf>
    <xf numFmtId="0" fontId="31" fillId="0" borderId="82" xfId="0" applyFont="1" applyFill="1" applyBorder="1" applyAlignment="1">
      <alignment vertical="center"/>
    </xf>
    <xf numFmtId="0" fontId="27" fillId="0" borderId="86" xfId="0" applyFont="1" applyFill="1" applyBorder="1" applyAlignment="1">
      <alignment horizontal="center" vertical="center"/>
    </xf>
    <xf numFmtId="0" fontId="26" fillId="0" borderId="156" xfId="0" applyFont="1" applyFill="1" applyBorder="1" applyAlignment="1">
      <alignment horizontal="center" vertical="center"/>
    </xf>
    <xf numFmtId="0" fontId="27" fillId="0" borderId="82" xfId="0" applyFont="1" applyFill="1" applyBorder="1" applyAlignment="1">
      <alignment horizontal="left" vertical="center"/>
    </xf>
    <xf numFmtId="0" fontId="27" fillId="0" borderId="83" xfId="0" applyFont="1" applyFill="1" applyBorder="1" applyAlignment="1">
      <alignment horizontal="center" vertical="center"/>
    </xf>
    <xf numFmtId="4" fontId="26" fillId="0" borderId="74" xfId="0" applyNumberFormat="1" applyFont="1" applyFill="1" applyBorder="1" applyAlignment="1">
      <alignment horizontal="right" vertical="center"/>
    </xf>
    <xf numFmtId="0" fontId="26" fillId="0" borderId="82" xfId="0" applyFont="1" applyFill="1" applyBorder="1" applyAlignment="1">
      <alignment vertical="center" wrapText="1"/>
    </xf>
    <xf numFmtId="0" fontId="26" fillId="0" borderId="89" xfId="0" applyFont="1" applyFill="1" applyBorder="1" applyAlignment="1" quotePrefix="1">
      <alignment horizontal="left" vertical="center"/>
    </xf>
    <xf numFmtId="0" fontId="26" fillId="0" borderId="89" xfId="0" applyFont="1" applyFill="1" applyBorder="1" applyAlignment="1">
      <alignment vertical="center" wrapText="1"/>
    </xf>
    <xf numFmtId="0" fontId="26" fillId="0" borderId="157" xfId="0" applyFont="1" applyFill="1" applyBorder="1" applyAlignment="1">
      <alignment horizontal="right" vertical="center"/>
    </xf>
    <xf numFmtId="0" fontId="28" fillId="0" borderId="118" xfId="0" applyFont="1" applyFill="1" applyBorder="1" applyAlignment="1">
      <alignment vertical="center"/>
    </xf>
    <xf numFmtId="0" fontId="26" fillId="0" borderId="73" xfId="0" applyFont="1" applyFill="1" applyBorder="1" applyAlignment="1">
      <alignment horizontal="center" vertical="center" wrapText="1"/>
    </xf>
    <xf numFmtId="4" fontId="26" fillId="0" borderId="158" xfId="0" applyNumberFormat="1" applyFont="1" applyFill="1" applyBorder="1" applyAlignment="1">
      <alignment horizontal="center" vertical="center"/>
    </xf>
    <xf numFmtId="0" fontId="26" fillId="0" borderId="86" xfId="0" applyFont="1" applyFill="1" applyBorder="1" applyAlignment="1">
      <alignment horizontal="center" vertical="center"/>
    </xf>
    <xf numFmtId="4" fontId="26" fillId="0" borderId="87" xfId="0" applyNumberFormat="1" applyFont="1" applyFill="1" applyBorder="1" applyAlignment="1">
      <alignment horizontal="right" vertical="center" wrapText="1"/>
    </xf>
    <xf numFmtId="0" fontId="26" fillId="0" borderId="91" xfId="0" applyFont="1" applyFill="1" applyBorder="1" applyAlignment="1">
      <alignment horizontal="center" vertical="center"/>
    </xf>
    <xf numFmtId="0" fontId="26" fillId="0" borderId="93" xfId="0" applyFont="1" applyFill="1" applyBorder="1" applyAlignment="1">
      <alignment vertical="center"/>
    </xf>
    <xf numFmtId="0" fontId="26" fillId="0" borderId="118" xfId="0" applyFont="1" applyFill="1" applyBorder="1" applyAlignment="1">
      <alignment horizontal="right" vertical="center"/>
    </xf>
    <xf numFmtId="0" fontId="26" fillId="0" borderId="0" xfId="0" applyFont="1" applyFill="1" applyBorder="1" applyAlignment="1" quotePrefix="1">
      <alignment horizontal="left" vertical="center"/>
    </xf>
    <xf numFmtId="0" fontId="27" fillId="0" borderId="143" xfId="0" applyFont="1" applyFill="1" applyBorder="1" applyAlignment="1">
      <alignment horizontal="left" vertical="center"/>
    </xf>
    <xf numFmtId="0" fontId="27" fillId="0" borderId="159" xfId="0" applyFont="1" applyFill="1" applyBorder="1" applyAlignment="1">
      <alignment horizontal="left" vertical="center"/>
    </xf>
    <xf numFmtId="0" fontId="26" fillId="0" borderId="80" xfId="0" applyFont="1" applyFill="1" applyBorder="1" applyAlignment="1">
      <alignment vertical="center"/>
    </xf>
    <xf numFmtId="0" fontId="27" fillId="0" borderId="0" xfId="0" applyFont="1" applyFill="1" applyBorder="1" applyAlignment="1">
      <alignment horizontal="center" vertical="center"/>
    </xf>
    <xf numFmtId="0" fontId="26" fillId="0" borderId="160" xfId="0" applyFont="1" applyFill="1" applyBorder="1" applyAlignment="1">
      <alignment horizontal="right" vertical="center"/>
    </xf>
    <xf numFmtId="14" fontId="26" fillId="0" borderId="73" xfId="0" applyNumberFormat="1" applyFont="1" applyFill="1" applyBorder="1" applyAlignment="1">
      <alignment horizontal="center" vertical="center"/>
    </xf>
    <xf numFmtId="4" fontId="26" fillId="0" borderId="153" xfId="0" applyNumberFormat="1" applyFont="1" applyFill="1" applyBorder="1" applyAlignment="1">
      <alignment vertical="center"/>
    </xf>
    <xf numFmtId="0" fontId="29" fillId="0" borderId="84" xfId="0" applyFont="1" applyFill="1" applyBorder="1" applyAlignment="1">
      <alignment horizontal="center" vertical="center" wrapText="1"/>
    </xf>
    <xf numFmtId="0" fontId="29" fillId="0" borderId="150" xfId="0" applyFont="1" applyFill="1" applyBorder="1" applyAlignment="1">
      <alignment horizontal="center" vertical="center" wrapText="1"/>
    </xf>
    <xf numFmtId="0" fontId="29" fillId="0" borderId="81" xfId="0" applyFont="1" applyFill="1" applyBorder="1" applyAlignment="1">
      <alignment horizontal="center" vertical="center" wrapText="1"/>
    </xf>
    <xf numFmtId="0" fontId="30" fillId="0" borderId="118" xfId="0" applyFont="1" applyFill="1" applyBorder="1" applyAlignment="1">
      <alignment vertical="center"/>
    </xf>
    <xf numFmtId="0" fontId="29" fillId="0" borderId="86" xfId="0" applyFont="1" applyFill="1" applyBorder="1" applyAlignment="1">
      <alignment horizontal="center" vertical="center" wrapText="1"/>
    </xf>
    <xf numFmtId="0" fontId="29" fillId="0" borderId="156" xfId="0" applyFont="1" applyFill="1" applyBorder="1" applyAlignment="1">
      <alignment horizontal="center" vertical="center" wrapText="1"/>
    </xf>
    <xf numFmtId="0" fontId="29" fillId="0" borderId="83" xfId="0" applyFont="1" applyFill="1" applyBorder="1" applyAlignment="1">
      <alignment horizontal="center" vertical="center" wrapText="1"/>
    </xf>
    <xf numFmtId="0" fontId="26" fillId="0" borderId="80" xfId="0" applyFont="1" applyFill="1" applyBorder="1" applyAlignment="1">
      <alignment vertical="center"/>
    </xf>
    <xf numFmtId="4" fontId="26" fillId="0" borderId="72" xfId="0" applyNumberFormat="1" applyFont="1" applyFill="1" applyBorder="1" applyAlignment="1">
      <alignment horizontal="center" vertical="center" wrapText="1"/>
    </xf>
    <xf numFmtId="4" fontId="26" fillId="0" borderId="76" xfId="0" applyNumberFormat="1" applyFont="1" applyFill="1" applyBorder="1" applyAlignment="1">
      <alignment vertical="center"/>
    </xf>
    <xf numFmtId="0" fontId="26" fillId="0" borderId="84" xfId="0" applyFont="1" applyFill="1" applyBorder="1" applyAlignment="1">
      <alignment horizontal="center" vertical="center"/>
    </xf>
    <xf numFmtId="0" fontId="26" fillId="0" borderId="77" xfId="0" applyFont="1" applyFill="1" applyBorder="1" applyAlignment="1" quotePrefix="1">
      <alignment horizontal="left" vertical="center"/>
    </xf>
    <xf numFmtId="0" fontId="26" fillId="0" borderId="79" xfId="0" applyFont="1" applyFill="1" applyBorder="1" applyAlignment="1">
      <alignment vertical="center"/>
    </xf>
    <xf numFmtId="4" fontId="26" fillId="0" borderId="74" xfId="0" applyNumberFormat="1" applyFont="1" applyFill="1" applyBorder="1" applyAlignment="1">
      <alignment vertical="center"/>
    </xf>
    <xf numFmtId="0" fontId="26" fillId="0" borderId="0" xfId="0" applyFont="1" applyFill="1" applyBorder="1" applyAlignment="1" quotePrefix="1">
      <alignment horizontal="left" vertical="center"/>
    </xf>
    <xf numFmtId="0" fontId="26" fillId="0" borderId="93" xfId="0" applyFont="1" applyFill="1" applyBorder="1" applyAlignment="1">
      <alignment vertical="center"/>
    </xf>
    <xf numFmtId="4" fontId="26" fillId="0" borderId="90" xfId="0" applyNumberFormat="1" applyFont="1" applyFill="1" applyBorder="1" applyAlignment="1">
      <alignment horizontal="center" vertical="center"/>
    </xf>
    <xf numFmtId="4" fontId="26" fillId="0" borderId="151" xfId="0" applyNumberFormat="1" applyFont="1" applyFill="1" applyBorder="1" applyAlignment="1">
      <alignment vertical="center"/>
    </xf>
    <xf numFmtId="4" fontId="26" fillId="0" borderId="92" xfId="0" applyNumberFormat="1" applyFont="1" applyFill="1" applyBorder="1" applyAlignment="1">
      <alignment vertical="center"/>
    </xf>
    <xf numFmtId="0" fontId="27" fillId="0" borderId="143" xfId="0" applyFont="1" applyFill="1" applyBorder="1" applyAlignment="1">
      <alignment vertical="center"/>
    </xf>
    <xf numFmtId="0" fontId="27" fillId="0" borderId="159" xfId="0" applyFont="1" applyFill="1" applyBorder="1" applyAlignment="1">
      <alignment vertical="center"/>
    </xf>
    <xf numFmtId="0" fontId="26" fillId="0" borderId="81" xfId="0" applyFont="1" applyFill="1" applyBorder="1" applyAlignment="1">
      <alignment horizontal="center" vertical="center"/>
    </xf>
    <xf numFmtId="0" fontId="26" fillId="0" borderId="83" xfId="0" applyFont="1" applyFill="1" applyBorder="1" applyAlignment="1">
      <alignment horizontal="center" vertical="center"/>
    </xf>
    <xf numFmtId="4" fontId="26" fillId="0" borderId="73" xfId="61" applyNumberFormat="1" applyFont="1" applyFill="1" applyBorder="1" applyAlignment="1">
      <alignment horizontal="center" vertical="center"/>
    </xf>
    <xf numFmtId="4" fontId="26" fillId="0" borderId="153" xfId="61" applyNumberFormat="1" applyFont="1" applyFill="1" applyBorder="1" applyAlignment="1">
      <alignment horizontal="center" vertical="center"/>
    </xf>
    <xf numFmtId="4" fontId="26" fillId="0" borderId="75" xfId="61" applyNumberFormat="1" applyFont="1" applyFill="1" applyBorder="1" applyAlignment="1">
      <alignment horizontal="center" vertical="center"/>
    </xf>
    <xf numFmtId="4" fontId="26" fillId="0" borderId="154" xfId="61" applyNumberFormat="1" applyFont="1" applyFill="1" applyBorder="1" applyAlignment="1">
      <alignment horizontal="center" vertical="center"/>
    </xf>
    <xf numFmtId="4" fontId="27" fillId="0" borderId="84" xfId="61" applyNumberFormat="1" applyFont="1" applyFill="1" applyBorder="1" applyAlignment="1">
      <alignment horizontal="center" vertical="center"/>
    </xf>
    <xf numFmtId="4" fontId="27" fillId="0" borderId="150" xfId="61" applyNumberFormat="1" applyFont="1" applyFill="1" applyBorder="1" applyAlignment="1">
      <alignment horizontal="center" vertical="center"/>
    </xf>
    <xf numFmtId="4" fontId="27" fillId="0" borderId="86" xfId="61" applyNumberFormat="1" applyFont="1" applyFill="1" applyBorder="1" applyAlignment="1">
      <alignment horizontal="center" vertical="center"/>
    </xf>
    <xf numFmtId="4" fontId="27" fillId="0" borderId="156" xfId="61" applyNumberFormat="1" applyFont="1" applyFill="1" applyBorder="1" applyAlignment="1">
      <alignment horizontal="center" vertical="center"/>
    </xf>
    <xf numFmtId="4" fontId="26" fillId="0" borderId="84" xfId="61" applyNumberFormat="1" applyFont="1" applyFill="1" applyBorder="1" applyAlignment="1">
      <alignment horizontal="center" vertical="center"/>
    </xf>
    <xf numFmtId="4" fontId="26" fillId="0" borderId="150" xfId="61" applyNumberFormat="1" applyFont="1" applyFill="1" applyBorder="1" applyAlignment="1">
      <alignment horizontal="center" vertical="center"/>
    </xf>
    <xf numFmtId="4" fontId="26" fillId="0" borderId="156" xfId="61" applyNumberFormat="1" applyFont="1" applyFill="1" applyBorder="1" applyAlignment="1">
      <alignment horizontal="center" vertical="center"/>
    </xf>
    <xf numFmtId="4" fontId="26" fillId="0" borderId="91" xfId="61" applyNumberFormat="1" applyFont="1" applyFill="1" applyBorder="1" applyAlignment="1">
      <alignment horizontal="center" vertical="center"/>
    </xf>
    <xf numFmtId="4" fontId="26" fillId="0" borderId="151" xfId="61" applyNumberFormat="1" applyFont="1" applyFill="1" applyBorder="1" applyAlignment="1">
      <alignment horizontal="center" vertical="center"/>
    </xf>
    <xf numFmtId="4" fontId="26" fillId="0" borderId="86" xfId="61" applyNumberFormat="1" applyFont="1" applyFill="1" applyBorder="1" applyAlignment="1">
      <alignment horizontal="center" vertical="center"/>
    </xf>
    <xf numFmtId="4" fontId="29" fillId="0" borderId="84" xfId="61" applyNumberFormat="1" applyFont="1" applyFill="1" applyBorder="1" applyAlignment="1">
      <alignment horizontal="center" vertical="center" wrapText="1"/>
    </xf>
    <xf numFmtId="4" fontId="29" fillId="0" borderId="150" xfId="61" applyNumberFormat="1" applyFont="1" applyFill="1" applyBorder="1" applyAlignment="1">
      <alignment horizontal="center" vertical="center" wrapText="1"/>
    </xf>
    <xf numFmtId="4" fontId="29" fillId="0" borderId="86" xfId="61" applyNumberFormat="1" applyFont="1" applyFill="1" applyBorder="1" applyAlignment="1">
      <alignment horizontal="center" vertical="center" wrapText="1"/>
    </xf>
    <xf numFmtId="4" fontId="29" fillId="0" borderId="156" xfId="61" applyNumberFormat="1" applyFont="1" applyFill="1" applyBorder="1" applyAlignment="1">
      <alignment horizontal="center" vertical="center" wrapText="1"/>
    </xf>
    <xf numFmtId="4" fontId="26" fillId="0" borderId="73" xfId="61" applyNumberFormat="1" applyFont="1" applyFill="1" applyBorder="1" applyAlignment="1">
      <alignment horizontal="center" vertical="center"/>
    </xf>
    <xf numFmtId="4" fontId="26" fillId="0" borderId="153" xfId="61" applyNumberFormat="1" applyFont="1" applyFill="1" applyBorder="1" applyAlignment="1">
      <alignment horizontal="center" vertical="center"/>
    </xf>
    <xf numFmtId="4" fontId="26" fillId="0" borderId="91" xfId="61" applyNumberFormat="1" applyFont="1" applyFill="1" applyBorder="1" applyAlignment="1">
      <alignment horizontal="center" vertical="center"/>
    </xf>
    <xf numFmtId="4" fontId="26" fillId="0" borderId="75" xfId="61" applyNumberFormat="1" applyFont="1" applyFill="1" applyBorder="1" applyAlignment="1">
      <alignment horizontal="center" vertical="center" wrapText="1"/>
    </xf>
    <xf numFmtId="4" fontId="26" fillId="0" borderId="154" xfId="61" applyNumberFormat="1" applyFont="1" applyFill="1" applyBorder="1" applyAlignment="1">
      <alignment horizontal="center" vertical="center" wrapText="1"/>
    </xf>
    <xf numFmtId="4" fontId="18" fillId="0" borderId="113" xfId="61" applyNumberFormat="1" applyFont="1" applyFill="1" applyBorder="1" applyAlignment="1">
      <alignment horizontal="center" vertical="center"/>
    </xf>
    <xf numFmtId="4" fontId="18" fillId="0" borderId="114" xfId="61" applyNumberFormat="1" applyFont="1" applyFill="1" applyBorder="1" applyAlignment="1">
      <alignment horizontal="center" vertical="center"/>
    </xf>
    <xf numFmtId="4" fontId="26" fillId="0" borderId="153" xfId="0" applyNumberFormat="1" applyFont="1" applyFill="1" applyBorder="1" applyAlignment="1">
      <alignment horizontal="center" vertical="center"/>
    </xf>
    <xf numFmtId="4" fontId="26" fillId="0" borderId="154" xfId="0" applyNumberFormat="1" applyFont="1" applyFill="1" applyBorder="1" applyAlignment="1">
      <alignment horizontal="center" vertical="center"/>
    </xf>
    <xf numFmtId="4" fontId="2" fillId="0" borderId="118" xfId="0" applyNumberFormat="1" applyFont="1" applyBorder="1" applyAlignment="1">
      <alignment vertical="center"/>
    </xf>
    <xf numFmtId="0" fontId="15" fillId="0" borderId="118" xfId="0" applyFont="1" applyBorder="1" applyAlignment="1">
      <alignment vertical="center"/>
    </xf>
    <xf numFmtId="0" fontId="15" fillId="0" borderId="0" xfId="39" applyFont="1" applyFill="1" applyBorder="1" applyAlignment="1">
      <alignment vertical="center"/>
    </xf>
    <xf numFmtId="0" fontId="59" fillId="0" borderId="161" xfId="0" applyFont="1" applyFill="1" applyBorder="1" applyAlignment="1">
      <alignment horizontal="center" vertical="center" wrapText="1"/>
    </xf>
    <xf numFmtId="0" fontId="59" fillId="0" borderId="162" xfId="0" applyFont="1" applyFill="1" applyBorder="1" applyAlignment="1">
      <alignment horizontal="center" vertical="center" wrapText="1"/>
    </xf>
    <xf numFmtId="0" fontId="59" fillId="0" borderId="163" xfId="0" applyFont="1" applyFill="1" applyBorder="1" applyAlignment="1">
      <alignment horizontal="center" vertical="center" wrapText="1"/>
    </xf>
    <xf numFmtId="0" fontId="59" fillId="0" borderId="164" xfId="0" applyFont="1" applyFill="1" applyBorder="1" applyAlignment="1">
      <alignment horizontal="center" vertical="center" wrapText="1"/>
    </xf>
    <xf numFmtId="0" fontId="59" fillId="0" borderId="162" xfId="0" applyFont="1" applyFill="1" applyBorder="1" applyAlignment="1">
      <alignment horizontal="center" vertical="center"/>
    </xf>
    <xf numFmtId="0" fontId="59" fillId="0" borderId="165" xfId="0" applyFont="1" applyFill="1" applyBorder="1" applyAlignment="1">
      <alignment horizontal="center" vertical="center" wrapText="1"/>
    </xf>
    <xf numFmtId="0" fontId="7" fillId="0" borderId="0" xfId="0" applyFont="1" applyAlignment="1">
      <alignment vertical="center"/>
    </xf>
    <xf numFmtId="0" fontId="83" fillId="0" borderId="0" xfId="0" applyFont="1" applyFill="1" applyAlignment="1">
      <alignment/>
    </xf>
    <xf numFmtId="3" fontId="27" fillId="0" borderId="62" xfId="0" applyNumberFormat="1" applyFont="1" applyBorder="1" applyAlignment="1">
      <alignment horizontal="center" vertical="center"/>
    </xf>
    <xf numFmtId="3" fontId="27" fillId="0" borderId="166" xfId="0" applyNumberFormat="1" applyFont="1" applyBorder="1" applyAlignment="1">
      <alignment horizontal="center" vertical="center"/>
    </xf>
    <xf numFmtId="0" fontId="60" fillId="0" borderId="163" xfId="0" applyFont="1" applyFill="1" applyBorder="1" applyAlignment="1">
      <alignment horizontal="center" vertical="center" wrapText="1"/>
    </xf>
    <xf numFmtId="0" fontId="60" fillId="0" borderId="164" xfId="0" applyFont="1" applyFill="1" applyBorder="1" applyAlignment="1">
      <alignment horizontal="center" vertical="center" wrapText="1"/>
    </xf>
    <xf numFmtId="4" fontId="60" fillId="0" borderId="163" xfId="0" applyNumberFormat="1" applyFont="1" applyFill="1" applyBorder="1" applyAlignment="1">
      <alignment horizontal="center" vertical="center" wrapText="1"/>
    </xf>
    <xf numFmtId="4" fontId="60" fillId="0" borderId="167" xfId="0" applyNumberFormat="1" applyFont="1" applyFill="1" applyBorder="1" applyAlignment="1">
      <alignment horizontal="center" vertical="center" wrapText="1"/>
    </xf>
    <xf numFmtId="3" fontId="9" fillId="0" borderId="94" xfId="0" applyNumberFormat="1" applyFont="1" applyBorder="1" applyAlignment="1">
      <alignment horizontal="right" vertical="center"/>
    </xf>
    <xf numFmtId="3" fontId="84" fillId="0" borderId="94" xfId="0" applyNumberFormat="1" applyFont="1" applyBorder="1" applyAlignment="1">
      <alignment horizontal="right" vertical="center"/>
    </xf>
    <xf numFmtId="3" fontId="84" fillId="0" borderId="168" xfId="0" applyNumberFormat="1" applyFont="1" applyBorder="1" applyAlignment="1">
      <alignment horizontal="right" vertical="center"/>
    </xf>
    <xf numFmtId="3" fontId="9" fillId="0" borderId="39" xfId="0" applyNumberFormat="1" applyFont="1" applyBorder="1" applyAlignment="1">
      <alignment horizontal="right" vertical="center"/>
    </xf>
    <xf numFmtId="3" fontId="84" fillId="0" borderId="39" xfId="0" applyNumberFormat="1" applyFont="1" applyBorder="1" applyAlignment="1">
      <alignment horizontal="right" vertical="center"/>
    </xf>
    <xf numFmtId="3" fontId="84" fillId="0" borderId="144" xfId="0" applyNumberFormat="1" applyFont="1" applyBorder="1" applyAlignment="1">
      <alignment horizontal="right" vertical="center"/>
    </xf>
    <xf numFmtId="3" fontId="9" fillId="0" borderId="60" xfId="0" applyNumberFormat="1" applyFont="1" applyBorder="1" applyAlignment="1">
      <alignment horizontal="right" vertical="center"/>
    </xf>
    <xf numFmtId="3" fontId="84" fillId="0" borderId="60" xfId="0" applyNumberFormat="1" applyFont="1" applyBorder="1" applyAlignment="1">
      <alignment horizontal="right" vertical="center"/>
    </xf>
    <xf numFmtId="3" fontId="84" fillId="0" borderId="169" xfId="0" applyNumberFormat="1" applyFont="1" applyBorder="1" applyAlignment="1">
      <alignment horizontal="right" vertical="center"/>
    </xf>
    <xf numFmtId="3" fontId="9" fillId="0" borderId="137" xfId="0" applyNumberFormat="1" applyFont="1" applyBorder="1" applyAlignment="1">
      <alignment horizontal="right" vertical="center"/>
    </xf>
    <xf numFmtId="3" fontId="84" fillId="0" borderId="137" xfId="0" applyNumberFormat="1" applyFont="1" applyBorder="1" applyAlignment="1">
      <alignment horizontal="right" vertical="center"/>
    </xf>
    <xf numFmtId="3" fontId="84" fillId="0" borderId="170" xfId="0" applyNumberFormat="1" applyFont="1" applyBorder="1" applyAlignment="1">
      <alignment horizontal="right" vertical="center"/>
    </xf>
  </cellXfs>
  <cellStyles count="49">
    <cellStyle name="Normal" xfId="0"/>
    <cellStyle name="20% Akcenat1" xfId="15"/>
    <cellStyle name="20% Akcenat2" xfId="16"/>
    <cellStyle name="20% Akcenat3" xfId="17"/>
    <cellStyle name="20% Akcenat4" xfId="18"/>
    <cellStyle name="20% Akcenat5" xfId="19"/>
    <cellStyle name="20% Akcenat6" xfId="20"/>
    <cellStyle name="40% Akcenat1" xfId="21"/>
    <cellStyle name="40% Akcenat2" xfId="22"/>
    <cellStyle name="40% Akcenat3" xfId="23"/>
    <cellStyle name="40% Akcenat4" xfId="24"/>
    <cellStyle name="40% Akcenat5" xfId="25"/>
    <cellStyle name="40% Akcenat6" xfId="26"/>
    <cellStyle name="60% Akcenat1" xfId="27"/>
    <cellStyle name="60% Akcenat2" xfId="28"/>
    <cellStyle name="60% Akcenat3" xfId="29"/>
    <cellStyle name="60% Akcenat4" xfId="30"/>
    <cellStyle name="60% Akcenat5" xfId="31"/>
    <cellStyle name="60% Akcenat6" xfId="32"/>
    <cellStyle name="Akcenat1" xfId="33"/>
    <cellStyle name="Akcenat2" xfId="34"/>
    <cellStyle name="Akcenat3" xfId="35"/>
    <cellStyle name="Akcenat4" xfId="36"/>
    <cellStyle name="Akcenat5" xfId="37"/>
    <cellStyle name="Akcenat6" xfId="38"/>
    <cellStyle name="Beleška" xfId="39"/>
    <cellStyle name="Ćelija za proveru" xfId="40"/>
    <cellStyle name="Dobro" xfId="41"/>
    <cellStyle name="Izlaz" xfId="42"/>
    <cellStyle name="Izračunavanje" xfId="43"/>
    <cellStyle name="Loše" xfId="44"/>
    <cellStyle name="Naslov" xfId="45"/>
    <cellStyle name="Naslov 1" xfId="46"/>
    <cellStyle name="Naslov 2" xfId="47"/>
    <cellStyle name="Naslov 3" xfId="48"/>
    <cellStyle name="Naslov 4" xfId="49"/>
    <cellStyle name="Neutralno" xfId="50"/>
    <cellStyle name="Normal 2" xfId="51"/>
    <cellStyle name="Normal 3" xfId="52"/>
    <cellStyle name="Povezana ćelija" xfId="53"/>
    <cellStyle name="Percent" xfId="54"/>
    <cellStyle name="Tekst objašnjenja" xfId="55"/>
    <cellStyle name="Tekst upozorenja" xfId="56"/>
    <cellStyle name="Ukupno" xfId="57"/>
    <cellStyle name="Unos" xfId="58"/>
    <cellStyle name="Currency" xfId="59"/>
    <cellStyle name="Currency [0]" xfId="60"/>
    <cellStyle name="Comma" xfId="61"/>
    <cellStyle name="Comma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An&#273;elka%20Vidovi&#263;\AppData\Local\Microsoft\Windows\Temporary%20Internet%20Files\Content.Outlook\BO1C8YAL\ANALIZA%20CENA%2020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Насловна"/>
      <sheetName val="Ценовник"/>
      <sheetName val="Табела_Прилог"/>
      <sheetName val="Материјал"/>
      <sheetName val="Анализа_радник"/>
      <sheetName val="1_Припремни"/>
      <sheetName val="2_Земљани"/>
      <sheetName val="3_Тесарски"/>
      <sheetName val="4_Армирачки"/>
      <sheetName val="5_Бетонски"/>
      <sheetName val="6_Зидарски"/>
      <sheetName val="7_Монтерски"/>
      <sheetName val="8_Браварски"/>
      <sheetName val="9_Биолошки"/>
      <sheetName val="10_Камени"/>
      <sheetName val="11_Превоз"/>
      <sheetName val="12_Механизација"/>
    </sheetNames>
    <sheetDataSet>
      <sheetData sheetId="6">
        <row r="5">
          <cell r="B5" t="str">
            <v>ГН 200.109.21 А 2.1</v>
          </cell>
        </row>
        <row r="6">
          <cell r="B6" t="str">
            <v>ГН 200.109.23 А 2.1</v>
          </cell>
        </row>
        <row r="7">
          <cell r="B7" t="str">
            <v>ГН 200.109.25 А 2.1</v>
          </cell>
        </row>
        <row r="8">
          <cell r="B8" t="str">
            <v>ГН 200.109.31 А 2.1</v>
          </cell>
        </row>
        <row r="9">
          <cell r="B9" t="str">
            <v>ГН 200.109.33 А 2.1</v>
          </cell>
        </row>
        <row r="10">
          <cell r="B10" t="str">
            <v>ГН 200.109.35 А 2.1</v>
          </cell>
        </row>
        <row r="11">
          <cell r="B11" t="str">
            <v>ГН 200.201.1.1</v>
          </cell>
        </row>
        <row r="12">
          <cell r="B12" t="str">
            <v>ГН 200.202.1.А.3</v>
          </cell>
        </row>
        <row r="13">
          <cell r="B13" t="str">
            <v>ГН 200.202.1.Б.3</v>
          </cell>
        </row>
        <row r="14">
          <cell r="B14" t="str">
            <v>ГН 200.203.1.А.2.1</v>
          </cell>
        </row>
        <row r="15">
          <cell r="B15" t="str">
            <v>ГН 200.301.1.1-3</v>
          </cell>
        </row>
        <row r="16">
          <cell r="B16" t="str">
            <v>ГН 200.302.1.3.-3</v>
          </cell>
        </row>
        <row r="17">
          <cell r="B17" t="str">
            <v>ГН 200.303.2.1-6.1A 3.1'</v>
          </cell>
        </row>
        <row r="18">
          <cell r="B18" t="str">
            <v>ГН 200.303.3.3'-1'</v>
          </cell>
        </row>
        <row r="19">
          <cell r="B19" t="str">
            <v>ГН 200.304.3'.2-1</v>
          </cell>
        </row>
        <row r="20">
          <cell r="B20" t="str">
            <v>ГН 200.304'.3'.1-3</v>
          </cell>
        </row>
        <row r="21">
          <cell r="B21" t="str">
            <v>ГН 200.304'.5.1-3</v>
          </cell>
        </row>
        <row r="22">
          <cell r="B22" t="str">
            <v>ГН 200.305.1.1-6.3''.1</v>
          </cell>
        </row>
        <row r="23">
          <cell r="B23" t="str">
            <v>ГН 200-507.8.2</v>
          </cell>
        </row>
        <row r="24">
          <cell r="B24" t="str">
            <v>ГН 200-507.7.2</v>
          </cell>
        </row>
        <row r="25">
          <cell r="B25" t="str">
            <v>ГН 200.507.5.2</v>
          </cell>
        </row>
        <row r="26">
          <cell r="B26" t="str">
            <v>ГН 200.507.6.1</v>
          </cell>
        </row>
        <row r="27">
          <cell r="B27" t="str">
            <v>ГН 200.507.5.2</v>
          </cell>
        </row>
        <row r="28">
          <cell r="B28" t="str">
            <v>ГН 200.311.1.2.‚11</v>
          </cell>
        </row>
        <row r="29">
          <cell r="B29" t="str">
            <v>ГН 200.311.1.2.21</v>
          </cell>
        </row>
        <row r="30">
          <cell r="B30" t="str">
            <v>ГН 200.311.1.2.32</v>
          </cell>
        </row>
        <row r="31">
          <cell r="B31" t="str">
            <v>ГН 200.312.1.1</v>
          </cell>
        </row>
        <row r="33">
          <cell r="B33" t="str">
            <v>ГН 200.312.2.1</v>
          </cell>
        </row>
        <row r="34">
          <cell r="B34" t="str">
            <v>ГН 200.312.2.1</v>
          </cell>
        </row>
        <row r="35">
          <cell r="B35" t="str">
            <v>ГН 200.1.4</v>
          </cell>
        </row>
        <row r="36">
          <cell r="B36" t="str">
            <v>ГН 200.1.4</v>
          </cell>
        </row>
        <row r="37">
          <cell r="B37" t="str">
            <v>ГН 200.315.1.1</v>
          </cell>
        </row>
        <row r="38">
          <cell r="B38" t="str">
            <v>ГН 200.316.1</v>
          </cell>
        </row>
        <row r="39">
          <cell r="B39" t="str">
            <v>ГН 200.316.1.2</v>
          </cell>
        </row>
        <row r="40">
          <cell r="B40" t="str">
            <v>ГН 200.317.1.A.1</v>
          </cell>
        </row>
        <row r="41">
          <cell r="B41" t="str">
            <v>ГН 200.317.1.B.1</v>
          </cell>
        </row>
      </sheetData>
      <sheetData sheetId="11">
        <row r="307">
          <cell r="B307" t="str">
            <v>ГН 200-501.3</v>
          </cell>
        </row>
        <row r="358">
          <cell r="B358" t="str">
            <v>ГН 410-454.1-3.А-Б1.13</v>
          </cell>
        </row>
        <row r="364">
          <cell r="B364" t="str">
            <v>ГН 410-454.1-3.А-Б1.13-13'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sheetPr>
  <dimension ref="A1:I96"/>
  <sheetViews>
    <sheetView zoomScale="70" zoomScaleNormal="70" zoomScalePageLayoutView="0" workbookViewId="0" topLeftCell="A64">
      <selection activeCell="C95" sqref="C95"/>
    </sheetView>
  </sheetViews>
  <sheetFormatPr defaultColWidth="9.140625" defaultRowHeight="15"/>
  <cols>
    <col min="1" max="1" width="18.421875" style="0" customWidth="1"/>
    <col min="2" max="2" width="103.00390625" style="0" customWidth="1"/>
    <col min="3" max="3" width="22.28125" style="0" customWidth="1"/>
    <col min="4" max="5" width="23.7109375" style="0" customWidth="1"/>
    <col min="6" max="6" width="25.7109375" style="344" customWidth="1"/>
    <col min="7" max="7" width="23.7109375" style="0" customWidth="1"/>
    <col min="8" max="8" width="23.57421875" style="0" customWidth="1"/>
  </cols>
  <sheetData>
    <row r="1" spans="1:8" ht="15.75">
      <c r="A1" s="1"/>
      <c r="B1" s="1"/>
      <c r="C1" s="1"/>
      <c r="D1" s="2"/>
      <c r="E1" s="3"/>
      <c r="F1" s="2"/>
      <c r="G1" s="2"/>
      <c r="H1" s="4" t="s">
        <v>0</v>
      </c>
    </row>
    <row r="2" spans="1:8" ht="15.75">
      <c r="A2" s="5" t="s">
        <v>1</v>
      </c>
      <c r="D2" s="6"/>
      <c r="E2" s="7"/>
      <c r="F2" s="6"/>
      <c r="G2" s="6"/>
      <c r="H2" s="6"/>
    </row>
    <row r="3" spans="1:8" ht="15.75">
      <c r="A3" s="5" t="s">
        <v>2</v>
      </c>
      <c r="D3" s="6"/>
      <c r="E3" s="7"/>
      <c r="F3" s="6"/>
      <c r="G3" s="6"/>
      <c r="H3" s="6"/>
    </row>
    <row r="4" spans="1:8" ht="15.75">
      <c r="A4" s="5"/>
      <c r="D4" s="6"/>
      <c r="E4" s="7"/>
      <c r="F4" s="6"/>
      <c r="G4" s="6"/>
      <c r="H4" s="6"/>
    </row>
    <row r="5" spans="1:8" ht="27">
      <c r="A5" s="552" t="s">
        <v>1094</v>
      </c>
      <c r="B5" s="552"/>
      <c r="C5" s="552"/>
      <c r="D5" s="552"/>
      <c r="E5" s="552"/>
      <c r="F5" s="552"/>
      <c r="G5" s="552"/>
      <c r="H5" s="552"/>
    </row>
    <row r="6" spans="1:8" ht="15.75">
      <c r="A6" s="1"/>
      <c r="B6" s="1"/>
      <c r="C6" s="1"/>
      <c r="D6" s="2"/>
      <c r="E6" s="8"/>
      <c r="F6" s="9"/>
      <c r="G6" s="2"/>
      <c r="H6" s="2"/>
    </row>
    <row r="7" spans="1:8" ht="15.75">
      <c r="A7" s="1"/>
      <c r="B7" s="1"/>
      <c r="C7" s="1"/>
      <c r="D7" s="2"/>
      <c r="E7" s="3"/>
      <c r="F7" s="2"/>
      <c r="G7" s="2"/>
      <c r="H7" s="2"/>
    </row>
    <row r="8" spans="1:8" ht="23.25" thickBot="1">
      <c r="A8" s="1"/>
      <c r="B8" s="1"/>
      <c r="C8" s="1"/>
      <c r="D8" s="2"/>
      <c r="E8" s="3"/>
      <c r="F8" s="2"/>
      <c r="G8" s="2"/>
      <c r="H8" s="10" t="s">
        <v>3</v>
      </c>
    </row>
    <row r="9" spans="1:8" ht="16.5" thickBot="1">
      <c r="A9" s="553" t="s">
        <v>4</v>
      </c>
      <c r="B9" s="554" t="s">
        <v>5</v>
      </c>
      <c r="C9" s="554" t="s">
        <v>6</v>
      </c>
      <c r="D9" s="555" t="s">
        <v>1096</v>
      </c>
      <c r="E9" s="556" t="s">
        <v>1097</v>
      </c>
      <c r="F9" s="557" t="s">
        <v>1098</v>
      </c>
      <c r="G9" s="557"/>
      <c r="H9" s="558" t="s">
        <v>1099</v>
      </c>
    </row>
    <row r="10" spans="1:8" ht="62.25" customHeight="1" thickBot="1">
      <c r="A10" s="553"/>
      <c r="B10" s="554"/>
      <c r="C10" s="554"/>
      <c r="D10" s="555"/>
      <c r="E10" s="556"/>
      <c r="F10" s="11" t="s">
        <v>1095</v>
      </c>
      <c r="G10" s="12" t="s">
        <v>7</v>
      </c>
      <c r="H10" s="558"/>
    </row>
    <row r="11" spans="1:8" ht="15.75">
      <c r="A11" s="13">
        <v>1</v>
      </c>
      <c r="B11" s="14">
        <v>2</v>
      </c>
      <c r="C11" s="14">
        <v>3</v>
      </c>
      <c r="D11" s="14">
        <v>4</v>
      </c>
      <c r="E11" s="15">
        <v>5</v>
      </c>
      <c r="F11" s="14">
        <v>6</v>
      </c>
      <c r="G11" s="14">
        <v>7</v>
      </c>
      <c r="H11" s="16">
        <v>8</v>
      </c>
    </row>
    <row r="12" spans="1:8" ht="18.75">
      <c r="A12" s="17"/>
      <c r="B12" s="18" t="s">
        <v>8</v>
      </c>
      <c r="C12" s="19"/>
      <c r="D12" s="20"/>
      <c r="E12" s="20"/>
      <c r="F12" s="20"/>
      <c r="G12" s="20"/>
      <c r="H12" s="21"/>
    </row>
    <row r="13" spans="1:8" ht="32.25">
      <c r="A13" s="22" t="s">
        <v>9</v>
      </c>
      <c r="B13" s="23" t="s">
        <v>10</v>
      </c>
      <c r="C13" s="24">
        <v>1001</v>
      </c>
      <c r="D13" s="31">
        <f>D14+D21+D28+D29</f>
        <v>587910</v>
      </c>
      <c r="E13" s="32">
        <v>556500</v>
      </c>
      <c r="F13" s="336">
        <v>65700</v>
      </c>
      <c r="G13" s="31">
        <f>G14+G21+G28+G29</f>
        <v>31803</v>
      </c>
      <c r="H13" s="346">
        <f>G13/F13</f>
        <v>0.48406392694063927</v>
      </c>
    </row>
    <row r="14" spans="1:8" ht="18.75">
      <c r="A14" s="17">
        <v>60</v>
      </c>
      <c r="B14" s="18" t="s">
        <v>11</v>
      </c>
      <c r="C14" s="19">
        <v>1002</v>
      </c>
      <c r="D14" s="25">
        <v>89</v>
      </c>
      <c r="E14" s="20"/>
      <c r="F14" s="337"/>
      <c r="G14" s="25"/>
      <c r="H14" s="346"/>
    </row>
    <row r="15" spans="1:8" ht="37.5">
      <c r="A15" s="26">
        <v>600</v>
      </c>
      <c r="B15" s="27" t="s">
        <v>12</v>
      </c>
      <c r="C15" s="28">
        <v>1003</v>
      </c>
      <c r="D15" s="25"/>
      <c r="E15" s="20"/>
      <c r="F15" s="337"/>
      <c r="G15" s="25"/>
      <c r="H15" s="346"/>
    </row>
    <row r="16" spans="1:8" ht="37.5">
      <c r="A16" s="26">
        <v>601</v>
      </c>
      <c r="B16" s="27" t="s">
        <v>13</v>
      </c>
      <c r="C16" s="28">
        <v>1004</v>
      </c>
      <c r="D16" s="29"/>
      <c r="E16" s="20"/>
      <c r="F16" s="337"/>
      <c r="G16" s="25"/>
      <c r="H16" s="346"/>
    </row>
    <row r="17" spans="1:8" ht="37.5">
      <c r="A17" s="26">
        <v>602</v>
      </c>
      <c r="B17" s="27" t="s">
        <v>14</v>
      </c>
      <c r="C17" s="28">
        <v>1005</v>
      </c>
      <c r="D17" s="29"/>
      <c r="E17" s="20"/>
      <c r="F17" s="337"/>
      <c r="G17" s="25"/>
      <c r="H17" s="346"/>
    </row>
    <row r="18" spans="1:8" ht="37.5">
      <c r="A18" s="26">
        <v>603</v>
      </c>
      <c r="B18" s="27" t="s">
        <v>15</v>
      </c>
      <c r="C18" s="28">
        <v>1006</v>
      </c>
      <c r="D18" s="25"/>
      <c r="E18" s="20"/>
      <c r="F18" s="337"/>
      <c r="G18" s="25"/>
      <c r="H18" s="346"/>
    </row>
    <row r="19" spans="1:8" ht="18.75">
      <c r="A19" s="26">
        <v>604</v>
      </c>
      <c r="B19" s="27" t="s">
        <v>16</v>
      </c>
      <c r="C19" s="28">
        <v>1007</v>
      </c>
      <c r="D19" s="25">
        <v>89</v>
      </c>
      <c r="E19" s="20"/>
      <c r="F19" s="337"/>
      <c r="G19" s="25"/>
      <c r="H19" s="346"/>
    </row>
    <row r="20" spans="1:8" ht="18.75">
      <c r="A20" s="26">
        <v>605</v>
      </c>
      <c r="B20" s="27" t="s">
        <v>17</v>
      </c>
      <c r="C20" s="28">
        <v>1008</v>
      </c>
      <c r="D20" s="25"/>
      <c r="E20" s="20"/>
      <c r="F20" s="337"/>
      <c r="G20" s="25"/>
      <c r="H20" s="346"/>
    </row>
    <row r="21" spans="1:8" ht="37.5">
      <c r="A21" s="17">
        <v>61</v>
      </c>
      <c r="B21" s="18" t="s">
        <v>18</v>
      </c>
      <c r="C21" s="19">
        <v>1009</v>
      </c>
      <c r="D21" s="25">
        <f>D22+D23+D24+D25+D26+D27</f>
        <v>587821</v>
      </c>
      <c r="E21" s="20">
        <v>556500</v>
      </c>
      <c r="F21" s="337">
        <v>65700</v>
      </c>
      <c r="G21" s="25">
        <f>G22+G23+G24+G25+G26+G27</f>
        <v>31803</v>
      </c>
      <c r="H21" s="346">
        <f>G21/F21</f>
        <v>0.48406392694063927</v>
      </c>
    </row>
    <row r="22" spans="1:8" ht="37.5">
      <c r="A22" s="26">
        <v>610</v>
      </c>
      <c r="B22" s="27" t="s">
        <v>19</v>
      </c>
      <c r="C22" s="28">
        <v>1010</v>
      </c>
      <c r="D22" s="25"/>
      <c r="E22" s="20"/>
      <c r="F22" s="337"/>
      <c r="G22" s="25"/>
      <c r="H22" s="346"/>
    </row>
    <row r="23" spans="1:8" ht="37.5">
      <c r="A23" s="26">
        <v>611</v>
      </c>
      <c r="B23" s="27" t="s">
        <v>20</v>
      </c>
      <c r="C23" s="28">
        <v>1011</v>
      </c>
      <c r="D23" s="25"/>
      <c r="E23" s="20"/>
      <c r="F23" s="337"/>
      <c r="G23" s="25"/>
      <c r="H23" s="346"/>
    </row>
    <row r="24" spans="1:8" ht="37.5">
      <c r="A24" s="26">
        <v>612</v>
      </c>
      <c r="B24" s="27" t="s">
        <v>21</v>
      </c>
      <c r="C24" s="28">
        <v>1012</v>
      </c>
      <c r="D24" s="25"/>
      <c r="E24" s="20"/>
      <c r="F24" s="337"/>
      <c r="G24" s="25"/>
      <c r="H24" s="346"/>
    </row>
    <row r="25" spans="1:8" ht="37.5">
      <c r="A25" s="26">
        <v>613</v>
      </c>
      <c r="B25" s="27" t="s">
        <v>22</v>
      </c>
      <c r="C25" s="28">
        <v>1013</v>
      </c>
      <c r="D25" s="25"/>
      <c r="E25" s="20"/>
      <c r="F25" s="337"/>
      <c r="G25" s="25"/>
      <c r="H25" s="346"/>
    </row>
    <row r="26" spans="1:8" ht="18.75">
      <c r="A26" s="26">
        <v>614</v>
      </c>
      <c r="B26" s="27" t="s">
        <v>23</v>
      </c>
      <c r="C26" s="28">
        <v>1014</v>
      </c>
      <c r="D26" s="25">
        <v>587821</v>
      </c>
      <c r="E26" s="20">
        <v>556500</v>
      </c>
      <c r="F26" s="337">
        <v>65700</v>
      </c>
      <c r="G26" s="25">
        <v>31803</v>
      </c>
      <c r="H26" s="346">
        <f>G26/F26</f>
        <v>0.48406392694063927</v>
      </c>
    </row>
    <row r="27" spans="1:8" ht="18.75">
      <c r="A27" s="26">
        <v>615</v>
      </c>
      <c r="B27" s="27" t="s">
        <v>24</v>
      </c>
      <c r="C27" s="28">
        <v>1015</v>
      </c>
      <c r="D27" s="25"/>
      <c r="E27" s="20"/>
      <c r="F27" s="337"/>
      <c r="G27" s="25"/>
      <c r="H27" s="346"/>
    </row>
    <row r="28" spans="1:8" s="418" customFormat="1" ht="18" customHeight="1">
      <c r="A28" s="458">
        <v>64</v>
      </c>
      <c r="B28" s="62" t="s">
        <v>25</v>
      </c>
      <c r="C28" s="459">
        <v>1016</v>
      </c>
      <c r="D28" s="25"/>
      <c r="E28" s="20"/>
      <c r="F28" s="337"/>
      <c r="G28" s="25"/>
      <c r="H28" s="346"/>
    </row>
    <row r="29" spans="1:8" ht="18.75">
      <c r="A29" s="26">
        <v>65</v>
      </c>
      <c r="B29" s="18" t="s">
        <v>26</v>
      </c>
      <c r="C29" s="28">
        <v>1017</v>
      </c>
      <c r="D29" s="25"/>
      <c r="E29" s="20"/>
      <c r="F29" s="337"/>
      <c r="G29" s="25"/>
      <c r="H29" s="346"/>
    </row>
    <row r="30" spans="1:8" ht="18.75">
      <c r="A30" s="17"/>
      <c r="B30" s="18" t="s">
        <v>27</v>
      </c>
      <c r="C30" s="30"/>
      <c r="D30" s="25"/>
      <c r="E30" s="20"/>
      <c r="F30" s="337"/>
      <c r="G30" s="25"/>
      <c r="H30" s="346"/>
    </row>
    <row r="31" spans="1:8" ht="37.5">
      <c r="A31" s="22" t="s">
        <v>28</v>
      </c>
      <c r="B31" s="23" t="s">
        <v>29</v>
      </c>
      <c r="C31" s="24">
        <v>1018</v>
      </c>
      <c r="D31" s="31">
        <f>D32-D33-D34+D35+D36+D37+D38+D39+D40+D41+D42</f>
        <v>576749</v>
      </c>
      <c r="E31" s="32">
        <v>533476</v>
      </c>
      <c r="F31" s="336">
        <v>101846</v>
      </c>
      <c r="G31" s="31">
        <f>G32-G33-G34+G35+G36+G37+G38+G39+G40+G41+G42</f>
        <v>51543</v>
      </c>
      <c r="H31" s="346">
        <f>G31/F31</f>
        <v>0.5060876224888557</v>
      </c>
    </row>
    <row r="32" spans="1:8" ht="18.75">
      <c r="A32" s="26">
        <v>50</v>
      </c>
      <c r="B32" s="27" t="s">
        <v>30</v>
      </c>
      <c r="C32" s="33">
        <v>1019</v>
      </c>
      <c r="D32" s="25"/>
      <c r="E32" s="20"/>
      <c r="F32" s="337"/>
      <c r="G32" s="25"/>
      <c r="H32" s="346"/>
    </row>
    <row r="33" spans="1:8" ht="18.75">
      <c r="A33" s="26">
        <v>62</v>
      </c>
      <c r="B33" s="27" t="s">
        <v>31</v>
      </c>
      <c r="C33" s="28">
        <v>1020</v>
      </c>
      <c r="D33" s="25"/>
      <c r="E33" s="20"/>
      <c r="F33" s="337"/>
      <c r="G33" s="25"/>
      <c r="H33" s="346"/>
    </row>
    <row r="34" spans="1:8" ht="37.5">
      <c r="A34" s="26">
        <v>630</v>
      </c>
      <c r="B34" s="27" t="s">
        <v>32</v>
      </c>
      <c r="C34" s="33">
        <v>1021</v>
      </c>
      <c r="D34" s="25"/>
      <c r="E34" s="20"/>
      <c r="F34" s="337"/>
      <c r="G34" s="25"/>
      <c r="H34" s="346"/>
    </row>
    <row r="35" spans="1:8" ht="37.5">
      <c r="A35" s="26">
        <v>631</v>
      </c>
      <c r="B35" s="27" t="s">
        <v>33</v>
      </c>
      <c r="C35" s="28">
        <v>1022</v>
      </c>
      <c r="D35" s="25"/>
      <c r="E35" s="20"/>
      <c r="F35" s="337"/>
      <c r="G35" s="25"/>
      <c r="H35" s="346"/>
    </row>
    <row r="36" spans="1:8" ht="18.75">
      <c r="A36" s="26" t="s">
        <v>34</v>
      </c>
      <c r="B36" s="27" t="s">
        <v>35</v>
      </c>
      <c r="C36" s="28">
        <v>1023</v>
      </c>
      <c r="D36" s="25">
        <v>19948</v>
      </c>
      <c r="E36" s="20">
        <v>29640</v>
      </c>
      <c r="F36" s="337">
        <v>4000</v>
      </c>
      <c r="G36" s="25">
        <v>199</v>
      </c>
      <c r="H36" s="346">
        <f>G36/F36</f>
        <v>0.04975</v>
      </c>
    </row>
    <row r="37" spans="1:8" ht="18.75">
      <c r="A37" s="26">
        <v>513</v>
      </c>
      <c r="B37" s="27" t="s">
        <v>36</v>
      </c>
      <c r="C37" s="28">
        <v>1024</v>
      </c>
      <c r="D37" s="25">
        <v>36270</v>
      </c>
      <c r="E37" s="20">
        <v>58000</v>
      </c>
      <c r="F37" s="337">
        <v>8100</v>
      </c>
      <c r="G37" s="25">
        <v>2692</v>
      </c>
      <c r="H37" s="346">
        <f>G37/F37</f>
        <v>0.3323456790123457</v>
      </c>
    </row>
    <row r="38" spans="1:8" ht="18.75">
      <c r="A38" s="26">
        <v>52</v>
      </c>
      <c r="B38" s="27" t="s">
        <v>37</v>
      </c>
      <c r="C38" s="28">
        <v>1025</v>
      </c>
      <c r="D38" s="25">
        <v>189350</v>
      </c>
      <c r="E38" s="20">
        <v>243986</v>
      </c>
      <c r="F38" s="337">
        <v>61246</v>
      </c>
      <c r="G38" s="525">
        <f>35751-1</f>
        <v>35750</v>
      </c>
      <c r="H38" s="346">
        <f>G38/F38</f>
        <v>0.5837115893282827</v>
      </c>
    </row>
    <row r="39" spans="1:8" ht="18.75">
      <c r="A39" s="26">
        <v>53</v>
      </c>
      <c r="B39" s="27" t="s">
        <v>38</v>
      </c>
      <c r="C39" s="28">
        <v>1026</v>
      </c>
      <c r="D39" s="25">
        <v>289075</v>
      </c>
      <c r="E39" s="20">
        <v>160630</v>
      </c>
      <c r="F39" s="337">
        <v>25000</v>
      </c>
      <c r="G39" s="525">
        <f>9141-1</f>
        <v>9140</v>
      </c>
      <c r="H39" s="346">
        <f>G39/F39</f>
        <v>0.3656</v>
      </c>
    </row>
    <row r="40" spans="1:8" ht="18.75">
      <c r="A40" s="26">
        <v>540</v>
      </c>
      <c r="B40" s="27" t="s">
        <v>39</v>
      </c>
      <c r="C40" s="28">
        <v>1027</v>
      </c>
      <c r="D40" s="25">
        <v>21632</v>
      </c>
      <c r="E40" s="20">
        <v>25000</v>
      </c>
      <c r="F40" s="337"/>
      <c r="G40" s="25"/>
      <c r="H40" s="346"/>
    </row>
    <row r="41" spans="1:8" ht="18.75">
      <c r="A41" s="26" t="s">
        <v>40</v>
      </c>
      <c r="B41" s="27" t="s">
        <v>41</v>
      </c>
      <c r="C41" s="28">
        <v>1028</v>
      </c>
      <c r="D41" s="25">
        <v>2650</v>
      </c>
      <c r="E41" s="20">
        <v>2000</v>
      </c>
      <c r="F41" s="337"/>
      <c r="G41" s="20"/>
      <c r="H41" s="346"/>
    </row>
    <row r="42" spans="1:9" ht="18.75">
      <c r="A42" s="26">
        <v>55</v>
      </c>
      <c r="B42" s="27" t="s">
        <v>42</v>
      </c>
      <c r="C42" s="28">
        <v>1029</v>
      </c>
      <c r="D42" s="36">
        <v>17824</v>
      </c>
      <c r="E42" s="36">
        <v>14220</v>
      </c>
      <c r="F42" s="337">
        <v>3500</v>
      </c>
      <c r="G42" s="36">
        <v>3762</v>
      </c>
      <c r="H42" s="346">
        <f>G42/F42</f>
        <v>1.074857142857143</v>
      </c>
      <c r="I42" s="522"/>
    </row>
    <row r="43" spans="1:9" ht="18.75">
      <c r="A43" s="22"/>
      <c r="B43" s="23" t="s">
        <v>43</v>
      </c>
      <c r="C43" s="24">
        <v>1030</v>
      </c>
      <c r="D43" s="347">
        <f>D13-D31</f>
        <v>11161</v>
      </c>
      <c r="E43" s="348">
        <v>23024</v>
      </c>
      <c r="F43" s="347"/>
      <c r="G43" s="347"/>
      <c r="H43" s="346"/>
      <c r="I43" s="411"/>
    </row>
    <row r="44" spans="1:8" ht="18.75">
      <c r="A44" s="22"/>
      <c r="B44" s="23" t="s">
        <v>44</v>
      </c>
      <c r="C44" s="24">
        <v>1031</v>
      </c>
      <c r="D44" s="347"/>
      <c r="E44" s="349"/>
      <c r="F44" s="350">
        <f>F31-F13</f>
        <v>36146</v>
      </c>
      <c r="G44" s="350">
        <f>G31-G13</f>
        <v>19740</v>
      </c>
      <c r="H44" s="346">
        <f>G44/F44</f>
        <v>0.5461185193382394</v>
      </c>
    </row>
    <row r="45" spans="1:8" ht="18.75">
      <c r="A45" s="22">
        <v>66</v>
      </c>
      <c r="B45" s="23" t="s">
        <v>45</v>
      </c>
      <c r="C45" s="24">
        <v>1032</v>
      </c>
      <c r="D45" s="347"/>
      <c r="E45" s="347"/>
      <c r="F45" s="336"/>
      <c r="G45" s="347">
        <f>G46+G51+G52</f>
        <v>0</v>
      </c>
      <c r="H45" s="346"/>
    </row>
    <row r="46" spans="1:8" ht="37.5">
      <c r="A46" s="17" t="s">
        <v>46</v>
      </c>
      <c r="B46" s="18" t="s">
        <v>47</v>
      </c>
      <c r="C46" s="35">
        <v>1033</v>
      </c>
      <c r="D46" s="36"/>
      <c r="E46" s="36"/>
      <c r="F46" s="337"/>
      <c r="G46" s="36"/>
      <c r="H46" s="346"/>
    </row>
    <row r="47" spans="1:8" ht="18.75">
      <c r="A47" s="26">
        <v>660</v>
      </c>
      <c r="B47" s="27" t="s">
        <v>48</v>
      </c>
      <c r="C47" s="33">
        <v>1034</v>
      </c>
      <c r="D47" s="36"/>
      <c r="E47" s="36"/>
      <c r="F47" s="337"/>
      <c r="G47" s="36"/>
      <c r="H47" s="346"/>
    </row>
    <row r="48" spans="1:8" ht="18.75">
      <c r="A48" s="26">
        <v>661</v>
      </c>
      <c r="B48" s="27" t="s">
        <v>49</v>
      </c>
      <c r="C48" s="33">
        <v>1035</v>
      </c>
      <c r="D48" s="36"/>
      <c r="E48" s="36"/>
      <c r="F48" s="337"/>
      <c r="G48" s="36"/>
      <c r="H48" s="346"/>
    </row>
    <row r="49" spans="1:8" ht="37.5">
      <c r="A49" s="26">
        <v>665</v>
      </c>
      <c r="B49" s="27" t="s">
        <v>50</v>
      </c>
      <c r="C49" s="28">
        <v>1036</v>
      </c>
      <c r="D49" s="36"/>
      <c r="E49" s="36"/>
      <c r="F49" s="337"/>
      <c r="G49" s="36"/>
      <c r="H49" s="346"/>
    </row>
    <row r="50" spans="1:8" ht="18.75">
      <c r="A50" s="26">
        <v>669</v>
      </c>
      <c r="B50" s="27" t="s">
        <v>51</v>
      </c>
      <c r="C50" s="28">
        <v>1037</v>
      </c>
      <c r="D50" s="36"/>
      <c r="E50" s="36"/>
      <c r="F50" s="337"/>
      <c r="G50" s="36"/>
      <c r="H50" s="346"/>
    </row>
    <row r="51" spans="1:8" ht="18.75">
      <c r="A51" s="17">
        <v>662</v>
      </c>
      <c r="B51" s="18" t="s">
        <v>52</v>
      </c>
      <c r="C51" s="19">
        <v>1038</v>
      </c>
      <c r="D51" s="36"/>
      <c r="E51" s="36"/>
      <c r="F51" s="337"/>
      <c r="G51" s="36"/>
      <c r="H51" s="346"/>
    </row>
    <row r="52" spans="1:8" ht="37.5">
      <c r="A52" s="17" t="s">
        <v>53</v>
      </c>
      <c r="B52" s="18" t="s">
        <v>54</v>
      </c>
      <c r="C52" s="19">
        <v>1039</v>
      </c>
      <c r="D52" s="36"/>
      <c r="E52" s="20"/>
      <c r="F52" s="337"/>
      <c r="G52" s="20"/>
      <c r="H52" s="346"/>
    </row>
    <row r="53" spans="1:8" ht="18.75">
      <c r="A53" s="22">
        <v>56</v>
      </c>
      <c r="B53" s="23" t="s">
        <v>55</v>
      </c>
      <c r="C53" s="24">
        <v>1040</v>
      </c>
      <c r="D53" s="347">
        <f>D54+D59+D60</f>
        <v>2341</v>
      </c>
      <c r="E53" s="347">
        <v>3400</v>
      </c>
      <c r="F53" s="336">
        <v>850</v>
      </c>
      <c r="G53" s="347">
        <f>G54+G59+G60</f>
        <v>385</v>
      </c>
      <c r="H53" s="346">
        <f>G53/F53</f>
        <v>0.45294117647058824</v>
      </c>
    </row>
    <row r="54" spans="1:8" ht="37.5">
      <c r="A54" s="17" t="s">
        <v>56</v>
      </c>
      <c r="B54" s="18" t="s">
        <v>57</v>
      </c>
      <c r="C54" s="19">
        <v>1041</v>
      </c>
      <c r="D54" s="36">
        <v>269</v>
      </c>
      <c r="E54" s="36">
        <v>400</v>
      </c>
      <c r="F54" s="36">
        <v>100</v>
      </c>
      <c r="G54" s="36">
        <f>G55+G56+G57+G58</f>
        <v>34</v>
      </c>
      <c r="H54" s="346">
        <f>G54/F54</f>
        <v>0.34</v>
      </c>
    </row>
    <row r="55" spans="1:8" ht="18.75">
      <c r="A55" s="26">
        <v>560</v>
      </c>
      <c r="B55" s="27" t="s">
        <v>58</v>
      </c>
      <c r="C55" s="33">
        <v>1042</v>
      </c>
      <c r="D55" s="36"/>
      <c r="E55" s="36"/>
      <c r="F55" s="337"/>
      <c r="G55" s="36"/>
      <c r="H55" s="346"/>
    </row>
    <row r="56" spans="1:8" ht="18.75">
      <c r="A56" s="26">
        <v>561</v>
      </c>
      <c r="B56" s="27" t="s">
        <v>59</v>
      </c>
      <c r="C56" s="33">
        <v>1043</v>
      </c>
      <c r="D56" s="36"/>
      <c r="E56" s="36"/>
      <c r="F56" s="337"/>
      <c r="G56" s="36"/>
      <c r="H56" s="346"/>
    </row>
    <row r="57" spans="1:8" ht="18.75">
      <c r="A57" s="26">
        <v>565</v>
      </c>
      <c r="B57" s="27" t="s">
        <v>60</v>
      </c>
      <c r="C57" s="33">
        <v>1044</v>
      </c>
      <c r="D57" s="36"/>
      <c r="E57" s="36"/>
      <c r="F57" s="337"/>
      <c r="G57" s="36"/>
      <c r="H57" s="346"/>
    </row>
    <row r="58" spans="1:8" ht="18.75">
      <c r="A58" s="26" t="s">
        <v>61</v>
      </c>
      <c r="B58" s="27" t="s">
        <v>62</v>
      </c>
      <c r="C58" s="28">
        <v>1045</v>
      </c>
      <c r="D58" s="36">
        <v>269</v>
      </c>
      <c r="E58" s="36">
        <v>400</v>
      </c>
      <c r="F58" s="337">
        <v>100</v>
      </c>
      <c r="G58" s="36">
        <v>34</v>
      </c>
      <c r="H58" s="346">
        <f>G58/F58</f>
        <v>0.34</v>
      </c>
    </row>
    <row r="59" spans="1:8" ht="18.75">
      <c r="A59" s="26">
        <v>562</v>
      </c>
      <c r="B59" s="18" t="s">
        <v>63</v>
      </c>
      <c r="C59" s="19">
        <v>1046</v>
      </c>
      <c r="D59" s="36">
        <v>2072</v>
      </c>
      <c r="E59" s="36">
        <v>3000</v>
      </c>
      <c r="F59" s="337">
        <v>750</v>
      </c>
      <c r="G59" s="36">
        <v>351</v>
      </c>
      <c r="H59" s="346">
        <f>G59/F59</f>
        <v>0.468</v>
      </c>
    </row>
    <row r="60" spans="1:8" ht="37.5">
      <c r="A60" s="17" t="s">
        <v>64</v>
      </c>
      <c r="B60" s="18" t="s">
        <v>65</v>
      </c>
      <c r="C60" s="19">
        <v>1047</v>
      </c>
      <c r="D60" s="36"/>
      <c r="E60" s="36"/>
      <c r="F60" s="337"/>
      <c r="G60" s="36"/>
      <c r="H60" s="346"/>
    </row>
    <row r="61" spans="1:8" ht="18.75">
      <c r="A61" s="22"/>
      <c r="B61" s="23" t="s">
        <v>66</v>
      </c>
      <c r="C61" s="24">
        <v>1048</v>
      </c>
      <c r="D61" s="347"/>
      <c r="E61" s="347"/>
      <c r="F61" s="336"/>
      <c r="G61" s="347"/>
      <c r="H61" s="346"/>
    </row>
    <row r="62" spans="1:8" ht="18.75">
      <c r="A62" s="22"/>
      <c r="B62" s="23" t="s">
        <v>67</v>
      </c>
      <c r="C62" s="24">
        <v>1049</v>
      </c>
      <c r="D62" s="347">
        <f>D53-D45</f>
        <v>2341</v>
      </c>
      <c r="E62" s="347">
        <v>3400</v>
      </c>
      <c r="F62" s="336">
        <v>850</v>
      </c>
      <c r="G62" s="347">
        <f>G53-G45</f>
        <v>385</v>
      </c>
      <c r="H62" s="346">
        <f>G62/F62</f>
        <v>0.45294117647058824</v>
      </c>
    </row>
    <row r="63" spans="1:8" ht="37.5">
      <c r="A63" s="26" t="s">
        <v>68</v>
      </c>
      <c r="B63" s="27" t="s">
        <v>69</v>
      </c>
      <c r="C63" s="28">
        <v>1050</v>
      </c>
      <c r="D63" s="36">
        <v>14</v>
      </c>
      <c r="E63" s="36"/>
      <c r="F63" s="337"/>
      <c r="G63" s="36"/>
      <c r="H63" s="346"/>
    </row>
    <row r="64" spans="1:8" ht="37.5">
      <c r="A64" s="26" t="s">
        <v>70</v>
      </c>
      <c r="B64" s="27" t="s">
        <v>71</v>
      </c>
      <c r="C64" s="33">
        <v>1051</v>
      </c>
      <c r="D64" s="36">
        <v>14632</v>
      </c>
      <c r="E64" s="36">
        <v>500</v>
      </c>
      <c r="F64" s="337"/>
      <c r="G64" s="36"/>
      <c r="H64" s="346"/>
    </row>
    <row r="65" spans="1:8" ht="32.25">
      <c r="A65" s="22" t="s">
        <v>72</v>
      </c>
      <c r="B65" s="23" t="s">
        <v>73</v>
      </c>
      <c r="C65" s="24">
        <v>1052</v>
      </c>
      <c r="D65" s="347">
        <v>16881</v>
      </c>
      <c r="E65" s="347">
        <v>5000</v>
      </c>
      <c r="F65" s="336"/>
      <c r="G65" s="347"/>
      <c r="H65" s="346"/>
    </row>
    <row r="66" spans="1:8" ht="32.25">
      <c r="A66" s="22" t="s">
        <v>74</v>
      </c>
      <c r="B66" s="23" t="s">
        <v>75</v>
      </c>
      <c r="C66" s="24">
        <v>1053</v>
      </c>
      <c r="D66" s="347">
        <v>4503</v>
      </c>
      <c r="E66" s="347">
        <v>2000</v>
      </c>
      <c r="F66" s="336"/>
      <c r="G66" s="347">
        <v>56</v>
      </c>
      <c r="H66" s="346"/>
    </row>
    <row r="67" spans="1:8" ht="45" customHeight="1">
      <c r="A67" s="37"/>
      <c r="B67" s="38" t="s">
        <v>76</v>
      </c>
      <c r="C67" s="33">
        <v>1054</v>
      </c>
      <c r="D67" s="345">
        <f>D43-D62++D63-D64+D65-D66</f>
        <v>6580</v>
      </c>
      <c r="E67" s="345">
        <v>22124</v>
      </c>
      <c r="F67" s="345"/>
      <c r="G67" s="345"/>
      <c r="H67" s="346"/>
    </row>
    <row r="68" spans="1:8" ht="37.5">
      <c r="A68" s="37"/>
      <c r="B68" s="38" t="s">
        <v>77</v>
      </c>
      <c r="C68" s="33">
        <v>1055</v>
      </c>
      <c r="D68" s="345"/>
      <c r="E68" s="345"/>
      <c r="F68" s="345">
        <v>36996</v>
      </c>
      <c r="G68" s="345">
        <f>G44+G62+G66</f>
        <v>20181</v>
      </c>
      <c r="H68" s="346">
        <f>G68/F68</f>
        <v>0.5454914044761596</v>
      </c>
    </row>
    <row r="69" spans="1:8" ht="56.25">
      <c r="A69" s="26" t="s">
        <v>78</v>
      </c>
      <c r="B69" s="27" t="s">
        <v>79</v>
      </c>
      <c r="C69" s="28">
        <v>1056</v>
      </c>
      <c r="D69" s="36">
        <v>667</v>
      </c>
      <c r="E69" s="36"/>
      <c r="F69" s="337"/>
      <c r="G69" s="36"/>
      <c r="H69" s="346"/>
    </row>
    <row r="70" spans="1:8" ht="56.25">
      <c r="A70" s="26" t="s">
        <v>80</v>
      </c>
      <c r="B70" s="27" t="s">
        <v>81</v>
      </c>
      <c r="C70" s="33">
        <v>1057</v>
      </c>
      <c r="D70" s="36"/>
      <c r="E70" s="36"/>
      <c r="F70" s="337"/>
      <c r="G70" s="36"/>
      <c r="H70" s="346"/>
    </row>
    <row r="71" spans="1:8" ht="18.75">
      <c r="A71" s="22"/>
      <c r="B71" s="23" t="s">
        <v>82</v>
      </c>
      <c r="C71" s="24">
        <v>1058</v>
      </c>
      <c r="D71" s="347">
        <f>D67+D69</f>
        <v>7247</v>
      </c>
      <c r="E71" s="347">
        <v>22124</v>
      </c>
      <c r="F71" s="336">
        <f>F67</f>
        <v>0</v>
      </c>
      <c r="G71" s="336">
        <f>G67+G69</f>
        <v>0</v>
      </c>
      <c r="H71" s="346"/>
    </row>
    <row r="72" spans="1:8" ht="18.75">
      <c r="A72" s="39"/>
      <c r="B72" s="40" t="s">
        <v>83</v>
      </c>
      <c r="C72" s="24">
        <v>1059</v>
      </c>
      <c r="D72" s="347"/>
      <c r="E72" s="347"/>
      <c r="F72" s="347">
        <v>36996</v>
      </c>
      <c r="G72" s="347">
        <f>G68-G67+G70-G69</f>
        <v>20181</v>
      </c>
      <c r="H72" s="346">
        <f>G72/F72</f>
        <v>0.5454914044761596</v>
      </c>
    </row>
    <row r="73" spans="1:8" ht="18.75">
      <c r="A73" s="26"/>
      <c r="B73" s="41" t="s">
        <v>84</v>
      </c>
      <c r="C73" s="28"/>
      <c r="D73" s="36"/>
      <c r="E73" s="36"/>
      <c r="F73" s="337"/>
      <c r="G73" s="36"/>
      <c r="H73" s="346"/>
    </row>
    <row r="74" spans="1:8" ht="18.75">
      <c r="A74" s="26">
        <v>721</v>
      </c>
      <c r="B74" s="41" t="s">
        <v>85</v>
      </c>
      <c r="C74" s="28">
        <v>1060</v>
      </c>
      <c r="D74" s="36">
        <v>593</v>
      </c>
      <c r="E74" s="36"/>
      <c r="F74" s="337"/>
      <c r="G74" s="36"/>
      <c r="H74" s="346"/>
    </row>
    <row r="75" spans="1:8" ht="18.75">
      <c r="A75" s="26" t="s">
        <v>86</v>
      </c>
      <c r="B75" s="41" t="s">
        <v>87</v>
      </c>
      <c r="C75" s="33">
        <v>1061</v>
      </c>
      <c r="D75" s="36">
        <v>6374</v>
      </c>
      <c r="E75" s="36"/>
      <c r="F75" s="337"/>
      <c r="G75" s="36"/>
      <c r="H75" s="346"/>
    </row>
    <row r="76" spans="1:8" ht="18.75">
      <c r="A76" s="26" t="s">
        <v>86</v>
      </c>
      <c r="B76" s="41" t="s">
        <v>88</v>
      </c>
      <c r="C76" s="33">
        <v>1062</v>
      </c>
      <c r="D76" s="36"/>
      <c r="E76" s="36"/>
      <c r="F76" s="337"/>
      <c r="G76" s="36"/>
      <c r="H76" s="346"/>
    </row>
    <row r="77" spans="1:8" ht="18.75">
      <c r="A77" s="26">
        <v>723</v>
      </c>
      <c r="B77" s="41" t="s">
        <v>89</v>
      </c>
      <c r="C77" s="28">
        <v>1063</v>
      </c>
      <c r="D77" s="36"/>
      <c r="E77" s="36"/>
      <c r="F77" s="337"/>
      <c r="G77" s="36"/>
      <c r="H77" s="346"/>
    </row>
    <row r="78" spans="1:8" ht="18.75">
      <c r="A78" s="22"/>
      <c r="B78" s="40" t="s">
        <v>90</v>
      </c>
      <c r="C78" s="24">
        <v>1064</v>
      </c>
      <c r="D78" s="347">
        <f>D71-D74-D75</f>
        <v>280</v>
      </c>
      <c r="E78" s="347">
        <v>22124</v>
      </c>
      <c r="F78" s="336">
        <f>F71</f>
        <v>0</v>
      </c>
      <c r="G78" s="336">
        <f>G71</f>
        <v>0</v>
      </c>
      <c r="H78" s="346"/>
    </row>
    <row r="79" spans="1:8" ht="18.75">
      <c r="A79" s="39"/>
      <c r="B79" s="40" t="s">
        <v>91</v>
      </c>
      <c r="C79" s="24">
        <v>1065</v>
      </c>
      <c r="D79" s="347"/>
      <c r="E79" s="347"/>
      <c r="F79" s="347">
        <f>+F72</f>
        <v>36996</v>
      </c>
      <c r="G79" s="347">
        <f>G72-G71+G74+G75-G76+G77</f>
        <v>20181</v>
      </c>
      <c r="H79" s="346">
        <f>G79/F79</f>
        <v>0.5454914044761596</v>
      </c>
    </row>
    <row r="80" spans="1:8" ht="18.75">
      <c r="A80" s="42"/>
      <c r="B80" s="41" t="s">
        <v>92</v>
      </c>
      <c r="C80" s="28">
        <v>1066</v>
      </c>
      <c r="D80" s="36"/>
      <c r="E80" s="36"/>
      <c r="F80" s="338"/>
      <c r="G80" s="36"/>
      <c r="H80" s="346"/>
    </row>
    <row r="81" spans="1:8" ht="18.75">
      <c r="A81" s="42"/>
      <c r="B81" s="41" t="s">
        <v>93</v>
      </c>
      <c r="C81" s="28">
        <v>1067</v>
      </c>
      <c r="D81" s="36"/>
      <c r="E81" s="36"/>
      <c r="F81" s="338"/>
      <c r="G81" s="36"/>
      <c r="H81" s="346"/>
    </row>
    <row r="82" spans="1:8" ht="18.75">
      <c r="A82" s="42"/>
      <c r="B82" s="41" t="s">
        <v>94</v>
      </c>
      <c r="C82" s="28">
        <v>1068</v>
      </c>
      <c r="D82" s="36"/>
      <c r="E82" s="36"/>
      <c r="F82" s="339"/>
      <c r="G82" s="36"/>
      <c r="H82" s="346"/>
    </row>
    <row r="83" spans="1:8" ht="18.75">
      <c r="A83" s="42"/>
      <c r="B83" s="41" t="s">
        <v>95</v>
      </c>
      <c r="C83" s="28">
        <v>1069</v>
      </c>
      <c r="D83" s="36"/>
      <c r="E83" s="36"/>
      <c r="F83" s="340"/>
      <c r="G83" s="36"/>
      <c r="H83" s="346"/>
    </row>
    <row r="84" spans="1:8" ht="18.75">
      <c r="A84" s="42"/>
      <c r="B84" s="41" t="s">
        <v>96</v>
      </c>
      <c r="C84" s="33"/>
      <c r="D84" s="36"/>
      <c r="E84" s="36"/>
      <c r="F84" s="341"/>
      <c r="G84" s="36"/>
      <c r="H84" s="346"/>
    </row>
    <row r="85" spans="1:8" ht="18.75">
      <c r="A85" s="42"/>
      <c r="B85" s="41" t="s">
        <v>97</v>
      </c>
      <c r="C85" s="33">
        <v>1070</v>
      </c>
      <c r="D85" s="36"/>
      <c r="E85" s="36"/>
      <c r="F85" s="342"/>
      <c r="G85" s="36"/>
      <c r="H85" s="346"/>
    </row>
    <row r="86" spans="1:8" ht="19.5" thickBot="1">
      <c r="A86" s="43"/>
      <c r="B86" s="44" t="s">
        <v>98</v>
      </c>
      <c r="C86" s="45">
        <v>1071</v>
      </c>
      <c r="D86" s="351"/>
      <c r="E86" s="351"/>
      <c r="F86" s="343"/>
      <c r="G86" s="351"/>
      <c r="H86" s="346"/>
    </row>
    <row r="87" spans="1:8" ht="15.75">
      <c r="A87" s="1"/>
      <c r="B87" s="1"/>
      <c r="C87" s="46"/>
      <c r="D87" s="47"/>
      <c r="E87" s="3"/>
      <c r="F87" s="2"/>
      <c r="G87" s="2"/>
      <c r="H87" s="2"/>
    </row>
    <row r="88" spans="1:8" ht="18.75">
      <c r="A88" s="1" t="s">
        <v>1131</v>
      </c>
      <c r="B88" s="1"/>
      <c r="C88" s="46"/>
      <c r="D88" s="48"/>
      <c r="E88" s="49"/>
      <c r="F88" s="50" t="s">
        <v>99</v>
      </c>
      <c r="G88" s="51"/>
      <c r="H88" s="50"/>
    </row>
    <row r="89" spans="1:8" ht="18.75">
      <c r="A89" s="1"/>
      <c r="B89" s="1"/>
      <c r="C89" s="52" t="s">
        <v>100</v>
      </c>
      <c r="D89" s="2"/>
      <c r="E89" s="3"/>
      <c r="F89" s="2"/>
      <c r="G89" s="2"/>
      <c r="H89" s="2"/>
    </row>
    <row r="91" spans="6:7" ht="15">
      <c r="F91" s="484"/>
      <c r="G91" s="411"/>
    </row>
    <row r="92" spans="4:7" ht="15">
      <c r="D92" s="411"/>
      <c r="F92" s="484"/>
      <c r="G92" s="411"/>
    </row>
    <row r="93" spans="4:7" ht="15">
      <c r="D93" s="411"/>
      <c r="F93" s="484"/>
      <c r="G93" s="411"/>
    </row>
    <row r="94" spans="4:7" ht="15">
      <c r="D94" s="411"/>
      <c r="G94" s="411"/>
    </row>
    <row r="95" ht="15">
      <c r="D95" s="411"/>
    </row>
    <row r="96" ht="15">
      <c r="D96" s="411"/>
    </row>
  </sheetData>
  <sheetProtection/>
  <mergeCells count="8">
    <mergeCell ref="A5:H5"/>
    <mergeCell ref="A9:A10"/>
    <mergeCell ref="B9:B10"/>
    <mergeCell ref="C9:C10"/>
    <mergeCell ref="D9:D10"/>
    <mergeCell ref="E9:E10"/>
    <mergeCell ref="F9:G9"/>
    <mergeCell ref="H9:H10"/>
  </mergeCells>
  <printOptions/>
  <pageMargins left="0" right="0" top="0" bottom="0" header="0" footer="0"/>
  <pageSetup fitToHeight="0" horizontalDpi="600" verticalDpi="600" orientation="landscape" paperSize="9" scale="50" r:id="rId1"/>
</worksheet>
</file>

<file path=xl/worksheets/sheet10.xml><?xml version="1.0" encoding="utf-8"?>
<worksheet xmlns="http://schemas.openxmlformats.org/spreadsheetml/2006/main" xmlns:r="http://schemas.openxmlformats.org/officeDocument/2006/relationships">
  <sheetPr>
    <tabColor rgb="FFFF0000"/>
    <pageSetUpPr fitToPage="1"/>
  </sheetPr>
  <dimension ref="A1:U29"/>
  <sheetViews>
    <sheetView zoomScale="70" zoomScaleNormal="70" zoomScalePageLayoutView="0" workbookViewId="0" topLeftCell="A1">
      <selection activeCell="A29" sqref="A29:B29"/>
    </sheetView>
  </sheetViews>
  <sheetFormatPr defaultColWidth="9.140625" defaultRowHeight="15"/>
  <cols>
    <col min="1" max="1" width="31.7109375" style="0" customWidth="1"/>
    <col min="2" max="2" width="28.28125" style="0" customWidth="1"/>
    <col min="3" max="3" width="12.8515625" style="0" customWidth="1"/>
    <col min="4" max="4" width="16.7109375" style="0" customWidth="1"/>
    <col min="5" max="5" width="19.421875" style="0" customWidth="1"/>
    <col min="6" max="7" width="27.28125" style="0" customWidth="1"/>
    <col min="8" max="9" width="13.7109375" style="0" customWidth="1"/>
    <col min="10" max="10" width="16.57421875" style="0" customWidth="1"/>
    <col min="11" max="11" width="13.7109375" style="0" customWidth="1"/>
    <col min="12" max="12" width="21.28125" style="0" customWidth="1"/>
    <col min="13" max="21" width="13.7109375" style="0" customWidth="1"/>
  </cols>
  <sheetData>
    <row r="1" spans="1:21" ht="18.75">
      <c r="A1" s="53" t="s">
        <v>101</v>
      </c>
      <c r="B1" s="54"/>
      <c r="C1" s="75"/>
      <c r="D1" s="75"/>
      <c r="E1" s="75"/>
      <c r="F1" s="75"/>
      <c r="G1" s="75"/>
      <c r="H1" s="75"/>
      <c r="I1" s="75"/>
      <c r="J1" s="75"/>
      <c r="K1" s="75"/>
      <c r="L1" s="75"/>
      <c r="M1" s="75"/>
      <c r="N1" s="75"/>
      <c r="O1" s="75"/>
      <c r="P1" s="75"/>
      <c r="Q1" s="75"/>
      <c r="R1" s="75"/>
      <c r="S1" s="75"/>
      <c r="T1" s="75"/>
      <c r="U1" s="75"/>
    </row>
    <row r="2" spans="1:21" ht="18.75">
      <c r="A2" s="53" t="s">
        <v>2</v>
      </c>
      <c r="B2" s="54"/>
      <c r="C2" s="75"/>
      <c r="D2" s="75"/>
      <c r="E2" s="75"/>
      <c r="F2" s="75"/>
      <c r="G2" s="75"/>
      <c r="H2" s="75"/>
      <c r="I2" s="75"/>
      <c r="J2" s="75"/>
      <c r="K2" s="75"/>
      <c r="L2" s="75"/>
      <c r="M2" s="75"/>
      <c r="N2" s="75"/>
      <c r="O2" s="75"/>
      <c r="P2" s="75"/>
      <c r="Q2" s="75"/>
      <c r="R2" s="75"/>
      <c r="S2" s="75"/>
      <c r="T2" s="75"/>
      <c r="U2" s="75"/>
    </row>
    <row r="3" spans="1:21" ht="15.75">
      <c r="A3" s="132"/>
      <c r="B3" s="75"/>
      <c r="C3" s="75"/>
      <c r="D3" s="75"/>
      <c r="E3" s="75"/>
      <c r="F3" s="75"/>
      <c r="G3" s="75"/>
      <c r="H3" s="75"/>
      <c r="I3" s="75"/>
      <c r="J3" s="75"/>
      <c r="K3" s="75"/>
      <c r="L3" s="75"/>
      <c r="M3" s="75"/>
      <c r="N3" s="75"/>
      <c r="O3" s="75"/>
      <c r="P3" s="75"/>
      <c r="Q3" s="75"/>
      <c r="R3" s="75"/>
      <c r="S3" s="75"/>
      <c r="T3" s="75"/>
      <c r="U3" s="75"/>
    </row>
    <row r="4" spans="1:21" ht="15.75">
      <c r="A4" s="75"/>
      <c r="B4" s="75"/>
      <c r="C4" s="75"/>
      <c r="D4" s="75"/>
      <c r="E4" s="75"/>
      <c r="F4" s="75"/>
      <c r="G4" s="75"/>
      <c r="H4" s="75"/>
      <c r="I4" s="75"/>
      <c r="J4" s="75"/>
      <c r="K4" s="75"/>
      <c r="L4" s="75"/>
      <c r="M4" s="75"/>
      <c r="N4" s="75"/>
      <c r="O4" s="75"/>
      <c r="P4" s="75"/>
      <c r="Q4" s="75"/>
      <c r="R4" s="75"/>
      <c r="S4" s="75"/>
      <c r="T4" s="75"/>
      <c r="U4" s="75"/>
    </row>
    <row r="5" spans="1:21" ht="20.25">
      <c r="A5" s="597" t="s">
        <v>947</v>
      </c>
      <c r="B5" s="597"/>
      <c r="C5" s="597"/>
      <c r="D5" s="597"/>
      <c r="E5" s="597"/>
      <c r="F5" s="597"/>
      <c r="G5" s="597"/>
      <c r="H5" s="597"/>
      <c r="I5" s="597"/>
      <c r="J5" s="597"/>
      <c r="K5" s="597"/>
      <c r="L5" s="597"/>
      <c r="M5" s="597"/>
      <c r="N5" s="597"/>
      <c r="O5" s="597"/>
      <c r="P5" s="597"/>
      <c r="Q5" s="597"/>
      <c r="R5" s="597"/>
      <c r="S5" s="597"/>
      <c r="T5" s="597"/>
      <c r="U5" s="597"/>
    </row>
    <row r="6" spans="1:21" ht="16.5" thickBot="1">
      <c r="A6" s="75"/>
      <c r="B6" s="75"/>
      <c r="C6" s="193"/>
      <c r="D6" s="193"/>
      <c r="E6" s="193"/>
      <c r="F6" s="193"/>
      <c r="G6" s="193"/>
      <c r="H6" s="193"/>
      <c r="I6" s="193"/>
      <c r="J6" s="193"/>
      <c r="K6" s="193"/>
      <c r="L6" s="193"/>
      <c r="M6" s="193"/>
      <c r="N6" s="75"/>
      <c r="O6" s="75"/>
      <c r="P6" s="75"/>
      <c r="Q6" s="75"/>
      <c r="R6" s="75"/>
      <c r="S6" s="75"/>
      <c r="T6" s="75"/>
      <c r="U6" s="75"/>
    </row>
    <row r="7" spans="1:21" ht="16.5" thickBot="1">
      <c r="A7" s="608" t="s">
        <v>948</v>
      </c>
      <c r="B7" s="609" t="s">
        <v>949</v>
      </c>
      <c r="C7" s="610" t="s">
        <v>950</v>
      </c>
      <c r="D7" s="588" t="s">
        <v>951</v>
      </c>
      <c r="E7" s="588" t="s">
        <v>952</v>
      </c>
      <c r="F7" s="588" t="s">
        <v>1119</v>
      </c>
      <c r="G7" s="588" t="s">
        <v>1120</v>
      </c>
      <c r="H7" s="588" t="s">
        <v>953</v>
      </c>
      <c r="I7" s="588" t="s">
        <v>954</v>
      </c>
      <c r="J7" s="588" t="s">
        <v>955</v>
      </c>
      <c r="K7" s="588" t="s">
        <v>956</v>
      </c>
      <c r="L7" s="588" t="s">
        <v>957</v>
      </c>
      <c r="M7" s="588" t="s">
        <v>958</v>
      </c>
      <c r="N7" s="606" t="s">
        <v>959</v>
      </c>
      <c r="O7" s="606"/>
      <c r="P7" s="606"/>
      <c r="Q7" s="606"/>
      <c r="R7" s="606"/>
      <c r="S7" s="606"/>
      <c r="T7" s="606"/>
      <c r="U7" s="606"/>
    </row>
    <row r="8" spans="1:21" ht="48" thickBot="1">
      <c r="A8" s="608"/>
      <c r="B8" s="609"/>
      <c r="C8" s="610"/>
      <c r="D8" s="588"/>
      <c r="E8" s="588"/>
      <c r="F8" s="588"/>
      <c r="G8" s="588"/>
      <c r="H8" s="588"/>
      <c r="I8" s="588"/>
      <c r="J8" s="588"/>
      <c r="K8" s="588"/>
      <c r="L8" s="588"/>
      <c r="M8" s="588"/>
      <c r="N8" s="194" t="s">
        <v>960</v>
      </c>
      <c r="O8" s="194" t="s">
        <v>961</v>
      </c>
      <c r="P8" s="194" t="s">
        <v>962</v>
      </c>
      <c r="Q8" s="194" t="s">
        <v>963</v>
      </c>
      <c r="R8" s="194" t="s">
        <v>964</v>
      </c>
      <c r="S8" s="194" t="s">
        <v>965</v>
      </c>
      <c r="T8" s="194" t="s">
        <v>966</v>
      </c>
      <c r="U8" s="195" t="s">
        <v>967</v>
      </c>
    </row>
    <row r="9" spans="1:21" ht="15.75">
      <c r="A9" s="196" t="s">
        <v>968</v>
      </c>
      <c r="B9" s="197"/>
      <c r="C9" s="198"/>
      <c r="D9" s="198"/>
      <c r="E9" s="198"/>
      <c r="F9" s="198"/>
      <c r="G9" s="198"/>
      <c r="H9" s="198"/>
      <c r="I9" s="198"/>
      <c r="J9" s="198"/>
      <c r="K9" s="198"/>
      <c r="L9" s="198"/>
      <c r="M9" s="198"/>
      <c r="N9" s="198"/>
      <c r="O9" s="198"/>
      <c r="P9" s="198"/>
      <c r="Q9" s="198"/>
      <c r="R9" s="198"/>
      <c r="S9" s="198"/>
      <c r="T9" s="198"/>
      <c r="U9" s="199"/>
    </row>
    <row r="10" spans="1:21" ht="31.5">
      <c r="A10" s="153" t="s">
        <v>969</v>
      </c>
      <c r="B10" s="138" t="s">
        <v>970</v>
      </c>
      <c r="C10" s="200" t="s">
        <v>971</v>
      </c>
      <c r="D10" s="190">
        <v>50000000</v>
      </c>
      <c r="E10" s="200" t="s">
        <v>972</v>
      </c>
      <c r="F10" s="190">
        <v>30222671</v>
      </c>
      <c r="G10" s="190">
        <v>30222671</v>
      </c>
      <c r="H10" s="200">
        <v>2018</v>
      </c>
      <c r="I10" s="200">
        <v>5</v>
      </c>
      <c r="J10" s="200"/>
      <c r="K10" s="200" t="s">
        <v>1079</v>
      </c>
      <c r="L10" s="200" t="s">
        <v>973</v>
      </c>
      <c r="M10" s="200">
        <v>12</v>
      </c>
      <c r="N10" s="190">
        <v>2328366</v>
      </c>
      <c r="O10" s="190">
        <v>4656732</v>
      </c>
      <c r="P10" s="190">
        <v>6985098</v>
      </c>
      <c r="Q10" s="190">
        <v>9313464</v>
      </c>
      <c r="R10" s="190">
        <v>573341</v>
      </c>
      <c r="S10" s="190">
        <v>1125632</v>
      </c>
      <c r="T10" s="190">
        <v>1644557</v>
      </c>
      <c r="U10" s="201">
        <v>2125424</v>
      </c>
    </row>
    <row r="11" spans="1:21" ht="15.75">
      <c r="A11" s="202" t="s">
        <v>974</v>
      </c>
      <c r="B11" s="191"/>
      <c r="C11" s="191"/>
      <c r="D11" s="191"/>
      <c r="E11" s="191"/>
      <c r="F11" s="475"/>
      <c r="G11" s="475"/>
      <c r="H11" s="191"/>
      <c r="I11" s="191"/>
      <c r="J11" s="191"/>
      <c r="K11" s="191"/>
      <c r="L11" s="191"/>
      <c r="M11" s="191"/>
      <c r="N11" s="191"/>
      <c r="O11" s="191"/>
      <c r="P11" s="191"/>
      <c r="Q11" s="191"/>
      <c r="R11" s="191"/>
      <c r="S11" s="191"/>
      <c r="T11" s="191"/>
      <c r="U11" s="161"/>
    </row>
    <row r="12" spans="1:21" ht="15.75">
      <c r="A12" s="202" t="s">
        <v>974</v>
      </c>
      <c r="B12" s="191"/>
      <c r="C12" s="191"/>
      <c r="D12" s="191"/>
      <c r="E12" s="191"/>
      <c r="F12" s="191"/>
      <c r="G12" s="191"/>
      <c r="H12" s="191"/>
      <c r="I12" s="191"/>
      <c r="J12" s="191"/>
      <c r="K12" s="191"/>
      <c r="L12" s="191"/>
      <c r="M12" s="191"/>
      <c r="N12" s="191"/>
      <c r="O12" s="191"/>
      <c r="P12" s="191"/>
      <c r="Q12" s="191"/>
      <c r="R12" s="191"/>
      <c r="S12" s="191"/>
      <c r="T12" s="191"/>
      <c r="U12" s="161"/>
    </row>
    <row r="13" spans="1:21" ht="15.75">
      <c r="A13" s="202" t="s">
        <v>974</v>
      </c>
      <c r="B13" s="191"/>
      <c r="C13" s="191"/>
      <c r="D13" s="191"/>
      <c r="E13" s="191"/>
      <c r="F13" s="191"/>
      <c r="G13" s="191"/>
      <c r="H13" s="191"/>
      <c r="I13" s="191"/>
      <c r="J13" s="191"/>
      <c r="K13" s="191"/>
      <c r="L13" s="191"/>
      <c r="M13" s="191"/>
      <c r="N13" s="191"/>
      <c r="O13" s="191"/>
      <c r="P13" s="191"/>
      <c r="Q13" s="191"/>
      <c r="R13" s="191"/>
      <c r="S13" s="191"/>
      <c r="T13" s="191"/>
      <c r="U13" s="161"/>
    </row>
    <row r="14" spans="1:21" ht="15.75">
      <c r="A14" s="202" t="s">
        <v>974</v>
      </c>
      <c r="B14" s="191"/>
      <c r="C14" s="191"/>
      <c r="D14" s="191"/>
      <c r="E14" s="191"/>
      <c r="F14" s="191"/>
      <c r="G14" s="191"/>
      <c r="H14" s="191"/>
      <c r="I14" s="191"/>
      <c r="J14" s="191"/>
      <c r="K14" s="191"/>
      <c r="L14" s="191"/>
      <c r="M14" s="191"/>
      <c r="N14" s="191"/>
      <c r="O14" s="191"/>
      <c r="P14" s="191"/>
      <c r="Q14" s="191"/>
      <c r="R14" s="191"/>
      <c r="S14" s="191"/>
      <c r="T14" s="191"/>
      <c r="U14" s="161"/>
    </row>
    <row r="15" spans="1:21" ht="15.75">
      <c r="A15" s="203" t="s">
        <v>975</v>
      </c>
      <c r="B15" s="204"/>
      <c r="C15" s="191"/>
      <c r="D15" s="191"/>
      <c r="E15" s="191"/>
      <c r="F15" s="191"/>
      <c r="G15" s="191"/>
      <c r="H15" s="191"/>
      <c r="I15" s="191"/>
      <c r="J15" s="191"/>
      <c r="K15" s="191"/>
      <c r="L15" s="191"/>
      <c r="M15" s="191"/>
      <c r="N15" s="191"/>
      <c r="O15" s="191"/>
      <c r="P15" s="191"/>
      <c r="Q15" s="191"/>
      <c r="R15" s="191"/>
      <c r="S15" s="191"/>
      <c r="T15" s="191"/>
      <c r="U15" s="161"/>
    </row>
    <row r="16" spans="1:21" ht="15.75">
      <c r="A16" s="202" t="s">
        <v>974</v>
      </c>
      <c r="B16" s="191"/>
      <c r="C16" s="191"/>
      <c r="D16" s="191"/>
      <c r="E16" s="191"/>
      <c r="F16" s="191"/>
      <c r="G16" s="191"/>
      <c r="H16" s="191"/>
      <c r="I16" s="191"/>
      <c r="J16" s="191"/>
      <c r="K16" s="191"/>
      <c r="L16" s="191"/>
      <c r="M16" s="191"/>
      <c r="N16" s="191"/>
      <c r="O16" s="191"/>
      <c r="P16" s="191"/>
      <c r="Q16" s="191"/>
      <c r="R16" s="191"/>
      <c r="S16" s="191"/>
      <c r="T16" s="191"/>
      <c r="U16" s="161"/>
    </row>
    <row r="17" spans="1:21" ht="15.75">
      <c r="A17" s="202" t="s">
        <v>974</v>
      </c>
      <c r="B17" s="191"/>
      <c r="C17" s="191"/>
      <c r="D17" s="191"/>
      <c r="E17" s="191"/>
      <c r="F17" s="191"/>
      <c r="G17" s="191"/>
      <c r="H17" s="191"/>
      <c r="I17" s="191"/>
      <c r="J17" s="191"/>
      <c r="K17" s="191"/>
      <c r="L17" s="191"/>
      <c r="M17" s="191"/>
      <c r="N17" s="191"/>
      <c r="O17" s="191"/>
      <c r="P17" s="191"/>
      <c r="Q17" s="191"/>
      <c r="R17" s="191"/>
      <c r="S17" s="191"/>
      <c r="T17" s="191"/>
      <c r="U17" s="161"/>
    </row>
    <row r="18" spans="1:21" ht="15.75">
      <c r="A18" s="202" t="s">
        <v>974</v>
      </c>
      <c r="B18" s="191"/>
      <c r="C18" s="191"/>
      <c r="D18" s="191"/>
      <c r="E18" s="191"/>
      <c r="F18" s="191"/>
      <c r="G18" s="191"/>
      <c r="H18" s="191"/>
      <c r="I18" s="191"/>
      <c r="J18" s="191"/>
      <c r="K18" s="191"/>
      <c r="L18" s="191"/>
      <c r="M18" s="191"/>
      <c r="N18" s="191"/>
      <c r="O18" s="191"/>
      <c r="P18" s="191"/>
      <c r="Q18" s="191"/>
      <c r="R18" s="191"/>
      <c r="S18" s="191"/>
      <c r="T18" s="191"/>
      <c r="U18" s="161"/>
    </row>
    <row r="19" spans="1:21" ht="15.75">
      <c r="A19" s="202" t="s">
        <v>974</v>
      </c>
      <c r="B19" s="191"/>
      <c r="C19" s="191"/>
      <c r="D19" s="191"/>
      <c r="E19" s="191"/>
      <c r="F19" s="191"/>
      <c r="G19" s="191"/>
      <c r="H19" s="191"/>
      <c r="I19" s="191"/>
      <c r="J19" s="191"/>
      <c r="K19" s="191"/>
      <c r="L19" s="191"/>
      <c r="M19" s="191"/>
      <c r="N19" s="191"/>
      <c r="O19" s="191"/>
      <c r="P19" s="191"/>
      <c r="Q19" s="191"/>
      <c r="R19" s="191"/>
      <c r="S19" s="191"/>
      <c r="T19" s="191"/>
      <c r="U19" s="161"/>
    </row>
    <row r="20" spans="1:21" ht="15.75">
      <c r="A20" s="202" t="s">
        <v>974</v>
      </c>
      <c r="B20" s="191"/>
      <c r="C20" s="191"/>
      <c r="D20" s="191"/>
      <c r="E20" s="191"/>
      <c r="F20" s="191"/>
      <c r="G20" s="191"/>
      <c r="H20" s="191"/>
      <c r="I20" s="191"/>
      <c r="J20" s="191"/>
      <c r="K20" s="191"/>
      <c r="L20" s="191"/>
      <c r="M20" s="191"/>
      <c r="N20" s="191"/>
      <c r="O20" s="191"/>
      <c r="P20" s="191"/>
      <c r="Q20" s="191"/>
      <c r="R20" s="191"/>
      <c r="S20" s="191"/>
      <c r="T20" s="191"/>
      <c r="U20" s="161"/>
    </row>
    <row r="21" spans="1:21" ht="16.5" thickBot="1">
      <c r="A21" s="205" t="s">
        <v>976</v>
      </c>
      <c r="B21" s="206"/>
      <c r="C21" s="192"/>
      <c r="D21" s="192"/>
      <c r="E21" s="192"/>
      <c r="F21" s="192"/>
      <c r="G21" s="192"/>
      <c r="H21" s="192"/>
      <c r="I21" s="192"/>
      <c r="J21" s="192"/>
      <c r="K21" s="192"/>
      <c r="L21" s="192"/>
      <c r="M21" s="192"/>
      <c r="N21" s="192"/>
      <c r="O21" s="192"/>
      <c r="P21" s="192"/>
      <c r="Q21" s="192"/>
      <c r="R21" s="192"/>
      <c r="S21" s="192"/>
      <c r="T21" s="192"/>
      <c r="U21" s="163"/>
    </row>
    <row r="22" spans="1:21" ht="16.5" thickBot="1">
      <c r="A22" s="207" t="s">
        <v>977</v>
      </c>
      <c r="B22" s="208"/>
      <c r="C22" s="157"/>
      <c r="D22" s="157"/>
      <c r="E22" s="157"/>
      <c r="F22" s="157"/>
      <c r="G22" s="157"/>
      <c r="H22" s="157"/>
      <c r="I22" s="157"/>
      <c r="J22" s="157"/>
      <c r="K22" s="157"/>
      <c r="L22" s="157"/>
      <c r="M22" s="157"/>
      <c r="N22" s="157"/>
      <c r="O22" s="157"/>
      <c r="P22" s="75"/>
      <c r="Q22" s="75"/>
      <c r="R22" s="75"/>
      <c r="S22" s="75"/>
      <c r="T22" s="75"/>
      <c r="U22" s="75"/>
    </row>
    <row r="23" spans="1:21" ht="16.5" thickBot="1">
      <c r="A23" s="209" t="s">
        <v>978</v>
      </c>
      <c r="B23" s="210"/>
      <c r="C23" s="157"/>
      <c r="D23" s="157"/>
      <c r="E23" s="157"/>
      <c r="F23" s="157"/>
      <c r="G23" s="157"/>
      <c r="H23" s="157"/>
      <c r="I23" s="157"/>
      <c r="J23" s="157"/>
      <c r="K23" s="157"/>
      <c r="L23" s="157"/>
      <c r="M23" s="157"/>
      <c r="N23" s="157"/>
      <c r="O23" s="157"/>
      <c r="P23" s="75"/>
      <c r="Q23" s="75"/>
      <c r="R23" s="75"/>
      <c r="S23" s="75"/>
      <c r="T23" s="75"/>
      <c r="U23" s="75"/>
    </row>
    <row r="24" spans="1:21" ht="15.75">
      <c r="A24" s="75"/>
      <c r="B24" s="75"/>
      <c r="C24" s="75"/>
      <c r="D24" s="75"/>
      <c r="E24" s="75"/>
      <c r="F24" s="75"/>
      <c r="G24" s="75"/>
      <c r="H24" s="75"/>
      <c r="I24" s="75"/>
      <c r="J24" s="75"/>
      <c r="K24" s="75"/>
      <c r="L24" s="75"/>
      <c r="M24" s="75"/>
      <c r="N24" s="75"/>
      <c r="O24" s="75"/>
      <c r="P24" s="75"/>
      <c r="Q24" s="75"/>
      <c r="R24" s="75"/>
      <c r="S24" s="75"/>
      <c r="T24" s="75"/>
      <c r="U24" s="75"/>
    </row>
    <row r="25" spans="1:21" ht="15.75">
      <c r="A25" s="211" t="s">
        <v>979</v>
      </c>
      <c r="B25" s="607"/>
      <c r="C25" s="607"/>
      <c r="D25" s="607"/>
      <c r="E25" s="607"/>
      <c r="F25" s="607"/>
      <c r="G25" s="607"/>
      <c r="H25" s="607"/>
      <c r="I25" s="607"/>
      <c r="J25" s="607"/>
      <c r="K25" s="607"/>
      <c r="L25" s="607"/>
      <c r="M25" s="607"/>
      <c r="N25" s="607"/>
      <c r="O25" s="607"/>
      <c r="P25" s="607"/>
      <c r="Q25" s="607"/>
      <c r="R25" s="607"/>
      <c r="S25" s="607"/>
      <c r="T25" s="607"/>
      <c r="U25" s="607"/>
    </row>
    <row r="26" spans="1:21" ht="15.75">
      <c r="A26" s="132"/>
      <c r="B26" s="132"/>
      <c r="C26" s="132"/>
      <c r="D26" s="132"/>
      <c r="E26" s="132"/>
      <c r="F26" s="132"/>
      <c r="G26" s="75"/>
      <c r="H26" s="75"/>
      <c r="I26" s="75"/>
      <c r="J26" s="75"/>
      <c r="K26" s="75"/>
      <c r="L26" s="75"/>
      <c r="M26" s="75"/>
      <c r="N26" s="75"/>
      <c r="O26" s="75"/>
      <c r="P26" s="75"/>
      <c r="Q26" s="75"/>
      <c r="R26" s="75"/>
      <c r="S26" s="75"/>
      <c r="T26" s="75"/>
      <c r="U26" s="75"/>
    </row>
    <row r="27" spans="1:21" ht="15.75">
      <c r="A27" s="132"/>
      <c r="B27" s="132"/>
      <c r="C27" s="132"/>
      <c r="D27" s="132"/>
      <c r="E27" s="132"/>
      <c r="F27" s="132"/>
      <c r="G27" s="75"/>
      <c r="H27" s="75"/>
      <c r="I27" s="75"/>
      <c r="J27" s="75"/>
      <c r="K27" s="75"/>
      <c r="L27" s="75"/>
      <c r="M27" s="75"/>
      <c r="N27" s="75"/>
      <c r="O27" s="75"/>
      <c r="P27" s="75"/>
      <c r="Q27" s="75"/>
      <c r="R27" s="75"/>
      <c r="S27" s="75"/>
      <c r="T27" s="75"/>
      <c r="U27" s="75"/>
    </row>
    <row r="28" spans="1:21" ht="15.75">
      <c r="A28" s="75"/>
      <c r="B28" s="75"/>
      <c r="C28" s="75"/>
      <c r="D28" s="75"/>
      <c r="E28" s="75"/>
      <c r="F28" s="75"/>
      <c r="G28" s="75"/>
      <c r="H28" s="75"/>
      <c r="I28" s="75"/>
      <c r="J28" s="75"/>
      <c r="K28" s="75"/>
      <c r="L28" s="75"/>
      <c r="M28" s="75"/>
      <c r="N28" s="75"/>
      <c r="O28" s="75"/>
      <c r="P28" s="75"/>
      <c r="Q28" s="75"/>
      <c r="R28" s="75"/>
      <c r="S28" s="75"/>
      <c r="T28" s="75"/>
      <c r="U28" s="75"/>
    </row>
    <row r="29" spans="1:21" ht="15.75">
      <c r="A29" s="605" t="s">
        <v>1138</v>
      </c>
      <c r="B29" s="605"/>
      <c r="C29" s="75"/>
      <c r="D29" s="55"/>
      <c r="E29" s="55"/>
      <c r="F29" s="212" t="s">
        <v>980</v>
      </c>
      <c r="G29" s="75"/>
      <c r="H29" s="75"/>
      <c r="I29" s="75"/>
      <c r="J29" s="75"/>
      <c r="K29" s="75"/>
      <c r="L29" s="75"/>
      <c r="M29" s="75"/>
      <c r="N29" s="75"/>
      <c r="O29" s="75"/>
      <c r="P29" s="75"/>
      <c r="Q29" s="75"/>
      <c r="R29" s="75"/>
      <c r="S29" s="1"/>
      <c r="T29" s="75"/>
      <c r="U29" s="75"/>
    </row>
  </sheetData>
  <sheetProtection/>
  <mergeCells count="17">
    <mergeCell ref="A5:U5"/>
    <mergeCell ref="A7:A8"/>
    <mergeCell ref="B7:B8"/>
    <mergeCell ref="C7:C8"/>
    <mergeCell ref="D7:D8"/>
    <mergeCell ref="E7:E8"/>
    <mergeCell ref="F7:F8"/>
    <mergeCell ref="G7:G8"/>
    <mergeCell ref="H7:H8"/>
    <mergeCell ref="I7:I8"/>
    <mergeCell ref="A29:B29"/>
    <mergeCell ref="J7:J8"/>
    <mergeCell ref="K7:K8"/>
    <mergeCell ref="L7:L8"/>
    <mergeCell ref="M7:M8"/>
    <mergeCell ref="N7:U7"/>
    <mergeCell ref="B25:U25"/>
  </mergeCells>
  <printOptions/>
  <pageMargins left="0.11811023622047245" right="0.11811023622047245" top="0.7480314960629921" bottom="0.7480314960629921" header="0.31496062992125984" footer="0.31496062992125984"/>
  <pageSetup fitToHeight="0" fitToWidth="1" horizontalDpi="600" verticalDpi="600" orientation="landscape" paperSize="9" scale="39" r:id="rId1"/>
</worksheet>
</file>

<file path=xl/worksheets/sheet11.xml><?xml version="1.0" encoding="utf-8"?>
<worksheet xmlns="http://schemas.openxmlformats.org/spreadsheetml/2006/main" xmlns:r="http://schemas.openxmlformats.org/officeDocument/2006/relationships">
  <sheetPr>
    <tabColor rgb="FFFF0000"/>
    <pageSetUpPr fitToPage="1"/>
  </sheetPr>
  <dimension ref="A1:F42"/>
  <sheetViews>
    <sheetView zoomScale="70" zoomScaleNormal="70" zoomScalePageLayoutView="0" workbookViewId="0" topLeftCell="A1">
      <selection activeCell="E20" sqref="E20"/>
    </sheetView>
  </sheetViews>
  <sheetFormatPr defaultColWidth="9.140625" defaultRowHeight="15"/>
  <cols>
    <col min="1" max="1" width="21.7109375" style="0" customWidth="1"/>
    <col min="2" max="2" width="28.7109375" style="0" customWidth="1"/>
    <col min="3" max="3" width="60.57421875" style="0" customWidth="1"/>
    <col min="4" max="6" width="50.7109375" style="0" customWidth="1"/>
  </cols>
  <sheetData>
    <row r="1" spans="1:6" ht="20.25">
      <c r="A1" s="213"/>
      <c r="B1" s="214"/>
      <c r="C1" s="213"/>
      <c r="D1" s="213"/>
      <c r="E1" s="213"/>
      <c r="F1" s="213"/>
    </row>
    <row r="2" spans="1:6" ht="20.25">
      <c r="A2" s="53" t="s">
        <v>101</v>
      </c>
      <c r="B2" s="54"/>
      <c r="C2" s="215"/>
      <c r="D2" s="215"/>
      <c r="E2" s="215"/>
      <c r="F2" s="215"/>
    </row>
    <row r="3" spans="1:6" ht="20.25">
      <c r="A3" s="53" t="s">
        <v>2</v>
      </c>
      <c r="B3" s="54"/>
      <c r="C3" s="215"/>
      <c r="D3" s="215"/>
      <c r="E3" s="215"/>
      <c r="F3" s="216" t="s">
        <v>981</v>
      </c>
    </row>
    <row r="4" spans="1:6" ht="20.25">
      <c r="A4" s="217"/>
      <c r="B4" s="218"/>
      <c r="C4" s="215"/>
      <c r="D4" s="215"/>
      <c r="E4" s="215"/>
      <c r="F4" s="215"/>
    </row>
    <row r="5" spans="1:6" ht="20.25">
      <c r="A5" s="217"/>
      <c r="B5" s="218"/>
      <c r="C5" s="215"/>
      <c r="D5" s="215"/>
      <c r="E5" s="215"/>
      <c r="F5" s="215"/>
    </row>
    <row r="6" spans="1:6" ht="20.25">
      <c r="A6" s="213"/>
      <c r="B6" s="214"/>
      <c r="C6" s="213"/>
      <c r="D6" s="213"/>
      <c r="E6" s="213"/>
      <c r="F6" s="213"/>
    </row>
    <row r="7" spans="1:6" ht="30">
      <c r="A7" s="611" t="s">
        <v>982</v>
      </c>
      <c r="B7" s="611"/>
      <c r="C7" s="611"/>
      <c r="D7" s="611"/>
      <c r="E7" s="611"/>
      <c r="F7" s="611"/>
    </row>
    <row r="8" spans="1:6" ht="21" thickBot="1">
      <c r="A8" s="213"/>
      <c r="B8" s="214"/>
      <c r="C8" s="213"/>
      <c r="D8" s="213"/>
      <c r="E8" s="213"/>
      <c r="F8" s="213"/>
    </row>
    <row r="9" spans="1:6" ht="41.25" thickBot="1">
      <c r="A9" s="219" t="s">
        <v>983</v>
      </c>
      <c r="B9" s="220" t="s">
        <v>104</v>
      </c>
      <c r="C9" s="221" t="s">
        <v>984</v>
      </c>
      <c r="D9" s="221" t="s">
        <v>985</v>
      </c>
      <c r="E9" s="221" t="s">
        <v>986</v>
      </c>
      <c r="F9" s="222" t="s">
        <v>987</v>
      </c>
    </row>
    <row r="10" spans="1:6" ht="20.25">
      <c r="A10" s="223">
        <v>1</v>
      </c>
      <c r="B10" s="224">
        <v>2</v>
      </c>
      <c r="C10" s="225">
        <v>3</v>
      </c>
      <c r="D10" s="225">
        <v>4</v>
      </c>
      <c r="E10" s="380"/>
      <c r="F10" s="380"/>
    </row>
    <row r="11" spans="1:6" ht="21" thickBot="1">
      <c r="A11" s="612" t="s">
        <v>1121</v>
      </c>
      <c r="B11" s="226" t="s">
        <v>289</v>
      </c>
      <c r="C11" s="227" t="s">
        <v>988</v>
      </c>
      <c r="D11" s="228" t="s">
        <v>969</v>
      </c>
      <c r="E11" s="229">
        <v>67908</v>
      </c>
      <c r="F11" s="229">
        <v>67908</v>
      </c>
    </row>
    <row r="12" spans="1:6" ht="21" thickBot="1">
      <c r="A12" s="612"/>
      <c r="B12" s="226" t="s">
        <v>289</v>
      </c>
      <c r="C12" s="227" t="s">
        <v>988</v>
      </c>
      <c r="D12" s="228" t="s">
        <v>969</v>
      </c>
      <c r="E12" s="480">
        <v>15793892</v>
      </c>
      <c r="F12" s="480">
        <v>15793892</v>
      </c>
    </row>
    <row r="13" spans="1:6" ht="21" thickBot="1">
      <c r="A13" s="612"/>
      <c r="B13" s="226" t="s">
        <v>289</v>
      </c>
      <c r="C13" s="227" t="s">
        <v>988</v>
      </c>
      <c r="D13" s="228" t="s">
        <v>989</v>
      </c>
      <c r="E13" s="481">
        <v>299963</v>
      </c>
      <c r="F13" s="481">
        <v>299963</v>
      </c>
    </row>
    <row r="14" spans="1:6" ht="21" thickBot="1">
      <c r="A14" s="612"/>
      <c r="B14" s="230" t="s">
        <v>289</v>
      </c>
      <c r="C14" s="227" t="s">
        <v>988</v>
      </c>
      <c r="D14" s="228" t="s">
        <v>990</v>
      </c>
      <c r="E14" s="507">
        <v>67502755</v>
      </c>
      <c r="F14" s="507">
        <v>67502755</v>
      </c>
    </row>
    <row r="15" spans="1:6" ht="21" thickBot="1">
      <c r="A15" s="612"/>
      <c r="B15" s="231" t="s">
        <v>991</v>
      </c>
      <c r="C15" s="232"/>
      <c r="D15" s="232"/>
      <c r="E15" s="508">
        <f>SUM(E11:E14)</f>
        <v>83664518</v>
      </c>
      <c r="F15" s="508">
        <f>SUM(F11:F14)</f>
        <v>83664518</v>
      </c>
    </row>
    <row r="16" spans="1:6" ht="21" thickBot="1">
      <c r="A16" s="613" t="s">
        <v>1103</v>
      </c>
      <c r="B16" s="233" t="s">
        <v>289</v>
      </c>
      <c r="C16" s="227" t="s">
        <v>988</v>
      </c>
      <c r="D16" s="228" t="s">
        <v>969</v>
      </c>
      <c r="E16" s="234">
        <v>313.01</v>
      </c>
      <c r="F16" s="234">
        <v>313.01</v>
      </c>
    </row>
    <row r="17" spans="1:6" ht="21" thickBot="1">
      <c r="A17" s="613"/>
      <c r="B17" s="226" t="s">
        <v>289</v>
      </c>
      <c r="C17" s="227" t="s">
        <v>988</v>
      </c>
      <c r="D17" s="228" t="s">
        <v>969</v>
      </c>
      <c r="E17" s="235">
        <v>99894.26</v>
      </c>
      <c r="F17" s="235">
        <v>99894.26</v>
      </c>
    </row>
    <row r="18" spans="1:6" s="476" customFormat="1" ht="21" thickBot="1">
      <c r="A18" s="613"/>
      <c r="B18" s="226" t="s">
        <v>289</v>
      </c>
      <c r="C18" s="227" t="s">
        <v>988</v>
      </c>
      <c r="D18" s="228" t="s">
        <v>989</v>
      </c>
      <c r="E18" s="235">
        <v>115184.71</v>
      </c>
      <c r="F18" s="235">
        <v>115184.71</v>
      </c>
    </row>
    <row r="19" spans="1:6" ht="21" thickBot="1">
      <c r="A19" s="613"/>
      <c r="B19" s="230" t="s">
        <v>289</v>
      </c>
      <c r="C19" s="236" t="s">
        <v>988</v>
      </c>
      <c r="D19" s="237" t="s">
        <v>990</v>
      </c>
      <c r="E19" s="238">
        <v>14380563.06</v>
      </c>
      <c r="F19" s="238">
        <v>14380563.06</v>
      </c>
    </row>
    <row r="20" spans="1:6" ht="21" thickBot="1">
      <c r="A20" s="613"/>
      <c r="B20" s="230" t="s">
        <v>289</v>
      </c>
      <c r="C20" s="240" t="s">
        <v>988</v>
      </c>
      <c r="D20" s="241" t="s">
        <v>992</v>
      </c>
      <c r="E20" s="238">
        <v>1000000</v>
      </c>
      <c r="F20" s="238">
        <v>1000000</v>
      </c>
    </row>
    <row r="21" spans="1:6" ht="21" thickBot="1">
      <c r="A21" s="613"/>
      <c r="B21" s="242" t="s">
        <v>991</v>
      </c>
      <c r="C21" s="243"/>
      <c r="D21" s="243"/>
      <c r="E21" s="244">
        <f>SUM(E16:E20)</f>
        <v>15595955.040000001</v>
      </c>
      <c r="F21" s="244">
        <f>SUM(F16:F20)</f>
        <v>15595955.040000001</v>
      </c>
    </row>
    <row r="22" spans="1:6" ht="21" thickBot="1">
      <c r="A22" s="613" t="s">
        <v>1122</v>
      </c>
      <c r="B22" s="245" t="s">
        <v>289</v>
      </c>
      <c r="C22" s="227" t="s">
        <v>988</v>
      </c>
      <c r="D22" s="228" t="s">
        <v>969</v>
      </c>
      <c r="E22" s="298"/>
      <c r="F22" s="298"/>
    </row>
    <row r="23" spans="1:6" ht="21" thickBot="1">
      <c r="A23" s="613"/>
      <c r="B23" s="246" t="s">
        <v>289</v>
      </c>
      <c r="C23" s="227" t="s">
        <v>988</v>
      </c>
      <c r="D23" s="228" t="s">
        <v>969</v>
      </c>
      <c r="E23" s="229"/>
      <c r="F23" s="229"/>
    </row>
    <row r="24" spans="1:6" ht="21" thickBot="1">
      <c r="A24" s="613"/>
      <c r="B24" s="246" t="s">
        <v>289</v>
      </c>
      <c r="C24" s="227" t="s">
        <v>988</v>
      </c>
      <c r="D24" s="228" t="s">
        <v>989</v>
      </c>
      <c r="E24" s="299"/>
      <c r="F24" s="299"/>
    </row>
    <row r="25" spans="1:6" ht="21" thickBot="1">
      <c r="A25" s="613"/>
      <c r="B25" s="295" t="s">
        <v>289</v>
      </c>
      <c r="C25" s="236" t="s">
        <v>988</v>
      </c>
      <c r="D25" s="237" t="s">
        <v>990</v>
      </c>
      <c r="E25" s="300"/>
      <c r="F25" s="300"/>
    </row>
    <row r="26" spans="1:6" ht="21" thickBot="1">
      <c r="A26" s="613"/>
      <c r="B26" s="295" t="s">
        <v>289</v>
      </c>
      <c r="C26" s="240" t="s">
        <v>988</v>
      </c>
      <c r="D26" s="241" t="s">
        <v>992</v>
      </c>
      <c r="E26" s="300"/>
      <c r="F26" s="300"/>
    </row>
    <row r="27" spans="1:6" ht="21" thickBot="1">
      <c r="A27" s="613"/>
      <c r="B27" s="296" t="s">
        <v>991</v>
      </c>
      <c r="C27" s="297"/>
      <c r="D27" s="297"/>
      <c r="E27" s="301"/>
      <c r="F27" s="301"/>
    </row>
    <row r="28" spans="1:6" ht="21" thickBot="1">
      <c r="A28" s="613" t="s">
        <v>1123</v>
      </c>
      <c r="B28" s="233" t="s">
        <v>289</v>
      </c>
      <c r="C28" s="227" t="s">
        <v>988</v>
      </c>
      <c r="D28" s="228" t="s">
        <v>969</v>
      </c>
      <c r="E28" s="298"/>
      <c r="F28" s="298"/>
    </row>
    <row r="29" spans="1:6" ht="21" thickBot="1">
      <c r="A29" s="613"/>
      <c r="B29" s="226" t="s">
        <v>289</v>
      </c>
      <c r="C29" s="227" t="s">
        <v>988</v>
      </c>
      <c r="D29" s="228" t="s">
        <v>969</v>
      </c>
      <c r="E29" s="229"/>
      <c r="F29" s="229"/>
    </row>
    <row r="30" spans="1:6" ht="21" thickBot="1">
      <c r="A30" s="613"/>
      <c r="B30" s="226" t="s">
        <v>289</v>
      </c>
      <c r="C30" s="227" t="s">
        <v>988</v>
      </c>
      <c r="D30" s="377" t="s">
        <v>989</v>
      </c>
      <c r="E30" s="229"/>
      <c r="F30" s="229"/>
    </row>
    <row r="31" spans="1:6" ht="21" thickBot="1">
      <c r="A31" s="613"/>
      <c r="B31" s="230" t="s">
        <v>289</v>
      </c>
      <c r="C31" s="236" t="s">
        <v>988</v>
      </c>
      <c r="D31" s="378" t="s">
        <v>990</v>
      </c>
      <c r="E31" s="229"/>
      <c r="F31" s="229"/>
    </row>
    <row r="32" spans="1:6" ht="21" thickBot="1">
      <c r="A32" s="613"/>
      <c r="B32" s="230" t="s">
        <v>289</v>
      </c>
      <c r="C32" s="240" t="s">
        <v>988</v>
      </c>
      <c r="D32" s="379" t="s">
        <v>992</v>
      </c>
      <c r="E32" s="229"/>
      <c r="F32" s="229"/>
    </row>
    <row r="33" spans="1:6" ht="21" thickBot="1">
      <c r="A33" s="613"/>
      <c r="B33" s="231" t="s">
        <v>991</v>
      </c>
      <c r="C33" s="302"/>
      <c r="D33" s="302"/>
      <c r="E33" s="381"/>
      <c r="F33" s="382"/>
    </row>
    <row r="34" spans="1:6" ht="21" thickBot="1">
      <c r="A34" s="613" t="s">
        <v>1124</v>
      </c>
      <c r="B34" s="245" t="s">
        <v>289</v>
      </c>
      <c r="C34" s="227" t="s">
        <v>988</v>
      </c>
      <c r="D34" s="228" t="s">
        <v>969</v>
      </c>
      <c r="E34" s="380"/>
      <c r="F34" s="380"/>
    </row>
    <row r="35" spans="1:6" ht="21" thickBot="1">
      <c r="A35" s="613"/>
      <c r="B35" s="226" t="s">
        <v>289</v>
      </c>
      <c r="C35" s="227" t="s">
        <v>988</v>
      </c>
      <c r="D35" s="228" t="s">
        <v>969</v>
      </c>
      <c r="E35" s="229"/>
      <c r="F35" s="229"/>
    </row>
    <row r="36" spans="1:6" ht="21" thickBot="1">
      <c r="A36" s="613"/>
      <c r="B36" s="230" t="s">
        <v>289</v>
      </c>
      <c r="C36" s="227" t="s">
        <v>988</v>
      </c>
      <c r="D36" s="377" t="s">
        <v>989</v>
      </c>
      <c r="E36" s="480"/>
      <c r="F36" s="480"/>
    </row>
    <row r="37" spans="1:6" s="476" customFormat="1" ht="21" thickBot="1">
      <c r="A37" s="614"/>
      <c r="B37" s="239" t="s">
        <v>289</v>
      </c>
      <c r="C37" s="479" t="s">
        <v>988</v>
      </c>
      <c r="D37" s="378" t="s">
        <v>990</v>
      </c>
      <c r="E37" s="481"/>
      <c r="F37" s="481"/>
    </row>
    <row r="38" spans="1:6" ht="18.75" customHeight="1" thickBot="1">
      <c r="A38" s="614"/>
      <c r="B38" s="482" t="s">
        <v>991</v>
      </c>
      <c r="C38" s="297"/>
      <c r="D38" s="483"/>
      <c r="E38" s="412"/>
      <c r="F38" s="412"/>
    </row>
    <row r="39" spans="1:5" ht="3.75" customHeight="1" thickBot="1">
      <c r="A39" s="613"/>
      <c r="B39" s="213"/>
      <c r="C39" s="213"/>
      <c r="D39" s="213"/>
      <c r="E39" s="213"/>
    </row>
    <row r="40" spans="1:6" ht="20.25">
      <c r="A40" s="213"/>
      <c r="B40" s="214"/>
      <c r="C40" s="75"/>
      <c r="D40" s="75"/>
      <c r="E40" s="166" t="s">
        <v>993</v>
      </c>
      <c r="F40" s="166"/>
    </row>
    <row r="41" spans="1:6" ht="22.5" customHeight="1">
      <c r="A41" s="75" t="s">
        <v>1086</v>
      </c>
      <c r="B41" s="75"/>
      <c r="C41" s="75"/>
      <c r="D41" s="76" t="s">
        <v>490</v>
      </c>
      <c r="E41" s="75"/>
      <c r="F41" s="75"/>
    </row>
    <row r="42" spans="1:2" ht="15.75">
      <c r="A42" s="75"/>
      <c r="B42" s="383"/>
    </row>
  </sheetData>
  <sheetProtection/>
  <mergeCells count="6">
    <mergeCell ref="A7:F7"/>
    <mergeCell ref="A11:A15"/>
    <mergeCell ref="A16:A21"/>
    <mergeCell ref="A22:A27"/>
    <mergeCell ref="A28:A33"/>
    <mergeCell ref="A34:A39"/>
  </mergeCells>
  <printOptions/>
  <pageMargins left="0.7" right="0.7" top="0.75" bottom="0.75" header="0.3" footer="0.3"/>
  <pageSetup fitToHeight="0" fitToWidth="1" horizontalDpi="600" verticalDpi="600" orientation="landscape" scale="46" r:id="rId1"/>
</worksheet>
</file>

<file path=xl/worksheets/sheet12.xml><?xml version="1.0" encoding="utf-8"?>
<worksheet xmlns="http://schemas.openxmlformats.org/spreadsheetml/2006/main" xmlns:r="http://schemas.openxmlformats.org/officeDocument/2006/relationships">
  <sheetPr>
    <tabColor rgb="FFFF0000"/>
    <pageSetUpPr fitToPage="1"/>
  </sheetPr>
  <dimension ref="A1:L31"/>
  <sheetViews>
    <sheetView zoomScale="85" zoomScaleNormal="85" zoomScalePageLayoutView="0" workbookViewId="0" topLeftCell="A1">
      <selection activeCell="A28" sqref="A28"/>
    </sheetView>
  </sheetViews>
  <sheetFormatPr defaultColWidth="9.140625" defaultRowHeight="15"/>
  <cols>
    <col min="1" max="1" width="21.7109375" style="0" customWidth="1"/>
    <col min="2" max="2" width="28.7109375" style="0" customWidth="1"/>
    <col min="3" max="3" width="24.140625" style="0" customWidth="1"/>
    <col min="4" max="4" width="26.140625" style="0" customWidth="1"/>
    <col min="5" max="5" width="22.00390625" style="0" customWidth="1"/>
    <col min="6" max="6" width="24.8515625" style="0" customWidth="1"/>
    <col min="7" max="12" width="13.7109375" style="0" customWidth="1"/>
  </cols>
  <sheetData>
    <row r="1" spans="1:12" ht="18.75">
      <c r="A1" s="53" t="s">
        <v>101</v>
      </c>
      <c r="B1" s="54"/>
      <c r="C1" s="247"/>
      <c r="D1" s="247"/>
      <c r="E1" s="247"/>
      <c r="F1" s="247"/>
      <c r="G1" s="247"/>
      <c r="H1" s="247"/>
      <c r="I1" s="247"/>
      <c r="J1" s="247"/>
      <c r="K1" s="247"/>
      <c r="L1" s="248" t="s">
        <v>994</v>
      </c>
    </row>
    <row r="2" spans="1:12" ht="18.75">
      <c r="A2" s="53" t="s">
        <v>2</v>
      </c>
      <c r="B2" s="54"/>
      <c r="C2" s="247"/>
      <c r="D2" s="247"/>
      <c r="E2" s="247"/>
      <c r="F2" s="247"/>
      <c r="G2" s="247"/>
      <c r="H2" s="247"/>
      <c r="I2" s="247"/>
      <c r="J2" s="247"/>
      <c r="K2" s="247"/>
      <c r="L2" s="247"/>
    </row>
    <row r="3" spans="1:12" ht="15.75">
      <c r="A3" s="615" t="s">
        <v>995</v>
      </c>
      <c r="B3" s="615"/>
      <c r="C3" s="615"/>
      <c r="D3" s="615"/>
      <c r="E3" s="615"/>
      <c r="F3" s="615"/>
      <c r="G3" s="615"/>
      <c r="H3" s="615"/>
      <c r="I3" s="615"/>
      <c r="J3" s="615"/>
      <c r="K3" s="615"/>
      <c r="L3" s="615"/>
    </row>
    <row r="4" spans="1:12" ht="15.75">
      <c r="A4" s="247"/>
      <c r="B4" s="247"/>
      <c r="C4" s="247"/>
      <c r="D4" s="247"/>
      <c r="E4" s="247"/>
      <c r="F4" s="247"/>
      <c r="G4" s="247"/>
      <c r="H4" s="247"/>
      <c r="I4" s="247"/>
      <c r="J4" s="247"/>
      <c r="K4" s="247"/>
      <c r="L4" s="247"/>
    </row>
    <row r="5" spans="1:12" ht="16.5" thickBot="1">
      <c r="A5" s="249"/>
      <c r="B5" s="249"/>
      <c r="C5" s="249"/>
      <c r="D5" s="249"/>
      <c r="E5" s="249"/>
      <c r="F5" s="249"/>
      <c r="G5" s="249" t="s">
        <v>996</v>
      </c>
      <c r="H5" s="247"/>
      <c r="I5" s="247"/>
      <c r="J5" s="247"/>
      <c r="K5" s="247"/>
      <c r="L5" s="247"/>
    </row>
    <row r="6" spans="1:12" ht="95.25" thickBot="1">
      <c r="A6" s="250" t="s">
        <v>997</v>
      </c>
      <c r="B6" s="251" t="s">
        <v>998</v>
      </c>
      <c r="C6" s="252" t="s">
        <v>999</v>
      </c>
      <c r="D6" s="252" t="s">
        <v>1000</v>
      </c>
      <c r="E6" s="252" t="s">
        <v>1001</v>
      </c>
      <c r="F6" s="252" t="s">
        <v>1002</v>
      </c>
      <c r="G6" s="251" t="s">
        <v>1003</v>
      </c>
      <c r="H6" s="247"/>
      <c r="I6" s="253"/>
      <c r="J6" s="253"/>
      <c r="K6" s="247"/>
      <c r="L6" s="247"/>
    </row>
    <row r="7" spans="1:12" ht="15.75">
      <c r="A7" s="254">
        <v>1</v>
      </c>
      <c r="B7" s="255"/>
      <c r="C7" s="256"/>
      <c r="D7" s="257"/>
      <c r="E7" s="257"/>
      <c r="F7" s="258"/>
      <c r="G7" s="258"/>
      <c r="H7" s="259"/>
      <c r="I7" s="259"/>
      <c r="J7" s="259"/>
      <c r="K7" s="260"/>
      <c r="L7" s="260"/>
    </row>
    <row r="8" spans="1:12" ht="15.75">
      <c r="A8" s="261">
        <v>2</v>
      </c>
      <c r="B8" s="262"/>
      <c r="C8" s="256"/>
      <c r="D8" s="257"/>
      <c r="E8" s="257"/>
      <c r="F8" s="258"/>
      <c r="G8" s="264"/>
      <c r="H8" s="266"/>
      <c r="I8" s="266"/>
      <c r="J8" s="266"/>
      <c r="K8" s="247"/>
      <c r="L8" s="247"/>
    </row>
    <row r="9" spans="1:12" ht="15.75">
      <c r="A9" s="261">
        <v>3</v>
      </c>
      <c r="B9" s="262"/>
      <c r="C9" s="256"/>
      <c r="D9" s="257"/>
      <c r="E9" s="257"/>
      <c r="F9" s="258"/>
      <c r="G9" s="264"/>
      <c r="H9" s="266"/>
      <c r="I9" s="266"/>
      <c r="J9" s="266"/>
      <c r="K9" s="247"/>
      <c r="L9" s="247"/>
    </row>
    <row r="10" spans="1:12" s="416" customFormat="1" ht="15.75">
      <c r="A10" s="261">
        <v>4</v>
      </c>
      <c r="B10" s="413"/>
      <c r="C10" s="256"/>
      <c r="D10" s="257"/>
      <c r="E10" s="257"/>
      <c r="F10" s="258"/>
      <c r="G10" s="415"/>
      <c r="H10" s="259"/>
      <c r="I10" s="259"/>
      <c r="J10" s="259"/>
      <c r="K10" s="260"/>
      <c r="L10" s="260"/>
    </row>
    <row r="11" spans="1:12" ht="15.75">
      <c r="A11" s="261">
        <v>5</v>
      </c>
      <c r="B11" s="262"/>
      <c r="C11" s="256"/>
      <c r="D11" s="257"/>
      <c r="E11" s="257"/>
      <c r="F11" s="258"/>
      <c r="G11" s="265"/>
      <c r="H11" s="266"/>
      <c r="I11" s="266"/>
      <c r="J11" s="266"/>
      <c r="K11" s="247"/>
      <c r="L11" s="247"/>
    </row>
    <row r="12" spans="1:12" s="418" customFormat="1" ht="15.75">
      <c r="A12" s="261">
        <v>6</v>
      </c>
      <c r="B12" s="417"/>
      <c r="C12" s="256"/>
      <c r="D12" s="257"/>
      <c r="E12" s="257"/>
      <c r="F12" s="414"/>
      <c r="G12" s="415"/>
      <c r="H12" s="259"/>
      <c r="I12" s="259"/>
      <c r="J12" s="259"/>
      <c r="K12" s="260"/>
      <c r="L12" s="260"/>
    </row>
    <row r="13" spans="1:12" ht="15.75">
      <c r="A13" s="261">
        <v>7</v>
      </c>
      <c r="B13" s="262"/>
      <c r="C13" s="263"/>
      <c r="D13" s="264"/>
      <c r="E13" s="264"/>
      <c r="F13" s="264"/>
      <c r="G13" s="265"/>
      <c r="H13" s="266"/>
      <c r="I13" s="266"/>
      <c r="J13" s="266"/>
      <c r="K13" s="247"/>
      <c r="L13" s="247"/>
    </row>
    <row r="14" spans="1:12" ht="16.5" thickBot="1">
      <c r="A14" s="304">
        <v>8</v>
      </c>
      <c r="B14" s="305"/>
      <c r="C14" s="267"/>
      <c r="D14" s="268"/>
      <c r="E14" s="268"/>
      <c r="F14" s="268"/>
      <c r="G14" s="269"/>
      <c r="H14" s="266"/>
      <c r="I14" s="266"/>
      <c r="J14" s="266"/>
      <c r="K14" s="247"/>
      <c r="L14" s="247"/>
    </row>
    <row r="15" spans="1:12" ht="16.5" thickBot="1">
      <c r="A15" s="616" t="s">
        <v>1004</v>
      </c>
      <c r="B15" s="616"/>
      <c r="C15" s="270"/>
      <c r="D15" s="270"/>
      <c r="E15" s="271"/>
      <c r="F15" s="303">
        <f>SUM(F7:F14)</f>
        <v>0</v>
      </c>
      <c r="G15" s="306">
        <f>SUM(G7:G14)</f>
        <v>0</v>
      </c>
      <c r="H15" s="266"/>
      <c r="I15" s="266"/>
      <c r="J15" s="266"/>
      <c r="K15" s="247"/>
      <c r="L15" s="247"/>
    </row>
    <row r="16" spans="1:12" ht="15.75">
      <c r="A16" s="266"/>
      <c r="B16" s="272"/>
      <c r="C16" s="273"/>
      <c r="D16" s="273"/>
      <c r="E16" s="274"/>
      <c r="F16" s="275"/>
      <c r="G16" s="274"/>
      <c r="H16" s="266"/>
      <c r="I16" s="266"/>
      <c r="J16" s="266"/>
      <c r="K16" s="247"/>
      <c r="L16" s="247"/>
    </row>
    <row r="17" spans="1:12" ht="15.75">
      <c r="A17" s="276" t="s">
        <v>1005</v>
      </c>
      <c r="B17" s="276"/>
      <c r="C17" s="276"/>
      <c r="D17" s="276"/>
      <c r="E17" s="276"/>
      <c r="F17" s="276"/>
      <c r="G17" s="276"/>
      <c r="H17" s="266"/>
      <c r="I17" s="266"/>
      <c r="J17" s="266"/>
      <c r="K17" s="247"/>
      <c r="L17" s="247"/>
    </row>
    <row r="18" spans="1:12" ht="16.5" thickBot="1">
      <c r="A18" s="249"/>
      <c r="B18" s="249"/>
      <c r="C18" s="249"/>
      <c r="D18" s="249"/>
      <c r="E18" s="249"/>
      <c r="F18" s="249"/>
      <c r="G18" s="249"/>
      <c r="H18" s="249"/>
      <c r="I18" s="247"/>
      <c r="J18" s="247"/>
      <c r="K18" s="247"/>
      <c r="L18" s="249" t="s">
        <v>996</v>
      </c>
    </row>
    <row r="19" spans="1:12" ht="16.5" thickBot="1">
      <c r="A19" s="617" t="s">
        <v>997</v>
      </c>
      <c r="B19" s="618" t="s">
        <v>998</v>
      </c>
      <c r="C19" s="619" t="s">
        <v>1006</v>
      </c>
      <c r="D19" s="619"/>
      <c r="E19" s="620" t="s">
        <v>1108</v>
      </c>
      <c r="F19" s="620"/>
      <c r="G19" s="621" t="s">
        <v>1125</v>
      </c>
      <c r="H19" s="621"/>
      <c r="I19" s="622" t="s">
        <v>1126</v>
      </c>
      <c r="J19" s="622"/>
      <c r="K19" s="623" t="s">
        <v>1127</v>
      </c>
      <c r="L19" s="623"/>
    </row>
    <row r="20" spans="1:12" ht="16.5" thickBot="1">
      <c r="A20" s="617"/>
      <c r="B20" s="618"/>
      <c r="C20" s="277" t="s">
        <v>1007</v>
      </c>
      <c r="D20" s="278" t="s">
        <v>1008</v>
      </c>
      <c r="E20" s="277" t="s">
        <v>1007</v>
      </c>
      <c r="F20" s="278" t="s">
        <v>1008</v>
      </c>
      <c r="G20" s="277" t="s">
        <v>1007</v>
      </c>
      <c r="H20" s="278" t="s">
        <v>1008</v>
      </c>
      <c r="I20" s="277" t="s">
        <v>1007</v>
      </c>
      <c r="J20" s="278" t="s">
        <v>1008</v>
      </c>
      <c r="K20" s="277" t="s">
        <v>1095</v>
      </c>
      <c r="L20" s="278" t="s">
        <v>1008</v>
      </c>
    </row>
    <row r="21" spans="1:12" ht="31.5">
      <c r="A21" s="279">
        <v>1</v>
      </c>
      <c r="B21" s="538" t="s">
        <v>1134</v>
      </c>
      <c r="C21" s="537">
        <v>6000</v>
      </c>
      <c r="D21" s="539"/>
      <c r="E21" s="540"/>
      <c r="F21" s="539"/>
      <c r="G21" s="540"/>
      <c r="H21" s="541"/>
      <c r="I21" s="542"/>
      <c r="J21" s="539"/>
      <c r="K21" s="542"/>
      <c r="L21" s="539"/>
    </row>
    <row r="22" spans="1:12" ht="15.75">
      <c r="A22" s="261">
        <v>2</v>
      </c>
      <c r="B22" s="543" t="s">
        <v>1135</v>
      </c>
      <c r="C22" s="537">
        <v>3000</v>
      </c>
      <c r="D22" s="159"/>
      <c r="E22" s="544"/>
      <c r="F22" s="159"/>
      <c r="G22" s="544"/>
      <c r="H22" s="545"/>
      <c r="I22" s="546"/>
      <c r="J22" s="159"/>
      <c r="K22" s="546"/>
      <c r="L22" s="159"/>
    </row>
    <row r="23" spans="1:12" ht="15.75">
      <c r="A23" s="261">
        <v>3</v>
      </c>
      <c r="B23" s="543" t="s">
        <v>1093</v>
      </c>
      <c r="C23" s="537">
        <v>7000</v>
      </c>
      <c r="D23" s="159"/>
      <c r="E23" s="544"/>
      <c r="F23" s="159"/>
      <c r="G23" s="544"/>
      <c r="H23" s="545"/>
      <c r="I23" s="546"/>
      <c r="J23" s="159"/>
      <c r="K23" s="546"/>
      <c r="L23" s="159"/>
    </row>
    <row r="24" spans="1:12" ht="15.75">
      <c r="A24" s="261">
        <v>4</v>
      </c>
      <c r="B24" s="547" t="s">
        <v>1080</v>
      </c>
      <c r="C24" s="537">
        <v>1000</v>
      </c>
      <c r="D24" s="159"/>
      <c r="E24" s="544"/>
      <c r="F24" s="159"/>
      <c r="G24" s="544"/>
      <c r="H24" s="545"/>
      <c r="I24" s="546"/>
      <c r="J24" s="159"/>
      <c r="K24" s="546"/>
      <c r="L24" s="159"/>
    </row>
    <row r="25" spans="1:12" ht="47.25">
      <c r="A25" s="261">
        <v>5</v>
      </c>
      <c r="B25" s="550" t="s">
        <v>1136</v>
      </c>
      <c r="C25" s="551">
        <v>1300</v>
      </c>
      <c r="D25" s="159"/>
      <c r="E25" s="544"/>
      <c r="F25" s="159"/>
      <c r="G25" s="544"/>
      <c r="H25" s="545"/>
      <c r="I25" s="546"/>
      <c r="J25" s="159"/>
      <c r="K25" s="546"/>
      <c r="L25" s="159"/>
    </row>
    <row r="26" spans="1:12" s="476" customFormat="1" ht="15.75">
      <c r="A26" s="261">
        <v>6</v>
      </c>
      <c r="B26" s="548" t="s">
        <v>1137</v>
      </c>
      <c r="C26" s="549">
        <v>1000</v>
      </c>
      <c r="D26" s="159"/>
      <c r="E26" s="544"/>
      <c r="F26" s="159"/>
      <c r="G26" s="544"/>
      <c r="H26" s="545"/>
      <c r="I26" s="546"/>
      <c r="J26" s="159"/>
      <c r="K26" s="546"/>
      <c r="L26" s="159"/>
    </row>
    <row r="27" spans="1:12" ht="17.25" customHeight="1" thickBot="1">
      <c r="A27" s="478" t="s">
        <v>1004</v>
      </c>
      <c r="B27" s="478"/>
      <c r="C27" s="280">
        <f>SUM(C21:C26)</f>
        <v>19300</v>
      </c>
      <c r="D27" s="281"/>
      <c r="E27" s="280"/>
      <c r="F27" s="281">
        <f>SUM(F22:F26)</f>
        <v>0</v>
      </c>
      <c r="G27" s="280">
        <f>SUM(G22:G26)</f>
        <v>0</v>
      </c>
      <c r="H27" s="282">
        <f>SUM(H22:H26)</f>
        <v>0</v>
      </c>
      <c r="I27" s="283"/>
      <c r="J27" s="281"/>
      <c r="K27" s="281"/>
      <c r="L27" s="281"/>
    </row>
    <row r="28" spans="1:6" ht="15.75">
      <c r="A28" s="75" t="s">
        <v>1132</v>
      </c>
      <c r="B28" s="75"/>
      <c r="C28" s="75"/>
      <c r="D28" s="76" t="s">
        <v>490</v>
      </c>
      <c r="E28" s="166" t="s">
        <v>993</v>
      </c>
      <c r="F28" s="166"/>
    </row>
    <row r="29" spans="1:6" ht="20.25">
      <c r="A29" s="75"/>
      <c r="B29" s="214"/>
      <c r="C29" s="213"/>
      <c r="D29" s="76"/>
      <c r="E29" s="213"/>
      <c r="F29" s="213"/>
    </row>
    <row r="30" spans="1:10" ht="15.75">
      <c r="A30" s="75"/>
      <c r="D30" s="76"/>
      <c r="F30" s="166"/>
      <c r="G30" s="476"/>
      <c r="H30" s="476"/>
      <c r="I30" s="476"/>
      <c r="J30" s="476"/>
    </row>
    <row r="31" spans="1:10" ht="20.25">
      <c r="A31" s="213"/>
      <c r="F31" s="213"/>
      <c r="G31" s="476"/>
      <c r="H31" s="476"/>
      <c r="I31" s="476"/>
      <c r="J31" s="476"/>
    </row>
  </sheetData>
  <sheetProtection/>
  <mergeCells count="9">
    <mergeCell ref="A3:L3"/>
    <mergeCell ref="A15:B15"/>
    <mergeCell ref="A19:A20"/>
    <mergeCell ref="B19:B20"/>
    <mergeCell ref="C19:D19"/>
    <mergeCell ref="E19:F19"/>
    <mergeCell ref="G19:H19"/>
    <mergeCell ref="I19:J19"/>
    <mergeCell ref="K19:L19"/>
  </mergeCells>
  <printOptions/>
  <pageMargins left="0.7" right="0.7" top="0.75" bottom="0.75" header="0.3" footer="0.3"/>
  <pageSetup fitToHeight="0" fitToWidth="1" horizontalDpi="600" verticalDpi="600" orientation="landscape" paperSize="9" scale="57" r:id="rId1"/>
</worksheet>
</file>

<file path=xl/worksheets/sheet13.xml><?xml version="1.0" encoding="utf-8"?>
<worksheet xmlns="http://schemas.openxmlformats.org/spreadsheetml/2006/main" xmlns:r="http://schemas.openxmlformats.org/officeDocument/2006/relationships">
  <sheetPr>
    <tabColor rgb="FFFF0000"/>
  </sheetPr>
  <dimension ref="B1:J46"/>
  <sheetViews>
    <sheetView zoomScalePageLayoutView="0" workbookViewId="0" topLeftCell="A1">
      <selection activeCell="B39" sqref="B39"/>
    </sheetView>
  </sheetViews>
  <sheetFormatPr defaultColWidth="9.140625" defaultRowHeight="15"/>
  <cols>
    <col min="1" max="1" width="3.28125" style="0" customWidth="1"/>
    <col min="2" max="2" width="33.00390625" style="0" customWidth="1"/>
    <col min="3" max="3" width="50.140625" style="0" customWidth="1"/>
    <col min="4" max="4" width="9.28125" style="0" customWidth="1"/>
    <col min="5" max="5" width="18.140625" style="0" customWidth="1"/>
    <col min="6" max="7" width="15.7109375" style="0" customWidth="1"/>
  </cols>
  <sheetData>
    <row r="1" spans="5:7" ht="15">
      <c r="E1" s="102"/>
      <c r="F1" s="102"/>
      <c r="G1" s="102"/>
    </row>
    <row r="2" spans="2:7" ht="15">
      <c r="B2" s="307" t="s">
        <v>101</v>
      </c>
      <c r="C2" s="308"/>
      <c r="D2" s="309"/>
      <c r="E2" s="310"/>
      <c r="F2" s="310"/>
      <c r="G2" s="310" t="s">
        <v>1009</v>
      </c>
    </row>
    <row r="3" spans="2:7" ht="15">
      <c r="B3" s="307" t="s">
        <v>2</v>
      </c>
      <c r="C3" s="308"/>
      <c r="D3" s="309"/>
      <c r="E3" s="310"/>
      <c r="F3" s="310"/>
      <c r="G3" s="310"/>
    </row>
    <row r="4" spans="2:7" ht="15">
      <c r="B4" s="311"/>
      <c r="C4" s="312"/>
      <c r="D4" s="312"/>
      <c r="E4" s="313"/>
      <c r="F4" s="313"/>
      <c r="G4" s="313"/>
    </row>
    <row r="5" spans="2:7" ht="27" customHeight="1">
      <c r="B5" s="634" t="s">
        <v>1010</v>
      </c>
      <c r="C5" s="634"/>
      <c r="D5" s="634"/>
      <c r="E5" s="634"/>
      <c r="F5" s="634"/>
      <c r="G5" s="634"/>
    </row>
    <row r="6" spans="2:7" ht="15">
      <c r="B6" s="635" t="s">
        <v>1103</v>
      </c>
      <c r="C6" s="635"/>
      <c r="D6" s="635"/>
      <c r="E6" s="635"/>
      <c r="F6" s="635"/>
      <c r="G6" s="635"/>
    </row>
    <row r="7" spans="2:7" ht="15">
      <c r="B7" s="314"/>
      <c r="C7" s="314"/>
      <c r="D7" s="314"/>
      <c r="E7" s="315"/>
      <c r="F7" s="315"/>
      <c r="G7" s="315"/>
    </row>
    <row r="8" spans="2:7" ht="15.75" thickBot="1">
      <c r="B8" s="316"/>
      <c r="C8" s="314"/>
      <c r="D8" s="314"/>
      <c r="E8" s="315"/>
      <c r="F8" s="315"/>
      <c r="G8" s="315" t="s">
        <v>3</v>
      </c>
    </row>
    <row r="9" spans="2:7" ht="15.75" thickBot="1">
      <c r="B9" s="636" t="s">
        <v>4</v>
      </c>
      <c r="C9" s="637" t="s">
        <v>1011</v>
      </c>
      <c r="D9" s="637" t="s">
        <v>1012</v>
      </c>
      <c r="E9" s="637" t="s">
        <v>1013</v>
      </c>
      <c r="F9" s="637" t="s">
        <v>1014</v>
      </c>
      <c r="G9" s="638" t="s">
        <v>1015</v>
      </c>
    </row>
    <row r="10" spans="2:7" ht="15.75" thickBot="1">
      <c r="B10" s="636"/>
      <c r="C10" s="637"/>
      <c r="D10" s="637"/>
      <c r="E10" s="637"/>
      <c r="F10" s="637"/>
      <c r="G10" s="638"/>
    </row>
    <row r="11" spans="2:7" ht="15">
      <c r="B11" s="284">
        <v>1</v>
      </c>
      <c r="C11" s="285">
        <v>2</v>
      </c>
      <c r="D11" s="285">
        <v>3</v>
      </c>
      <c r="E11" s="285">
        <v>4</v>
      </c>
      <c r="F11" s="285">
        <v>5</v>
      </c>
      <c r="G11" s="286">
        <v>6</v>
      </c>
    </row>
    <row r="12" spans="2:7" ht="15">
      <c r="B12" s="630" t="s">
        <v>1016</v>
      </c>
      <c r="C12" s="631" t="s">
        <v>1017</v>
      </c>
      <c r="D12" s="632">
        <v>9108</v>
      </c>
      <c r="E12" s="633">
        <f>E14+E15+E16+E17</f>
        <v>1138</v>
      </c>
      <c r="F12" s="633">
        <f>F14+F15+F16+F17</f>
        <v>1138</v>
      </c>
      <c r="G12" s="633">
        <f>G14+G15+G16+G17</f>
        <v>0</v>
      </c>
    </row>
    <row r="13" spans="2:7" ht="15">
      <c r="B13" s="630"/>
      <c r="C13" s="631"/>
      <c r="D13" s="632"/>
      <c r="E13" s="633"/>
      <c r="F13" s="633"/>
      <c r="G13" s="633"/>
    </row>
    <row r="14" spans="2:7" ht="15">
      <c r="B14" s="287" t="s">
        <v>1018</v>
      </c>
      <c r="C14" s="321" t="s">
        <v>1019</v>
      </c>
      <c r="D14" s="322">
        <v>9109</v>
      </c>
      <c r="E14" s="323"/>
      <c r="F14" s="323"/>
      <c r="G14" s="324"/>
    </row>
    <row r="15" spans="2:7" ht="24">
      <c r="B15" s="287" t="s">
        <v>1020</v>
      </c>
      <c r="C15" s="321" t="s">
        <v>1021</v>
      </c>
      <c r="D15" s="322">
        <v>9110</v>
      </c>
      <c r="E15" s="323">
        <v>1138</v>
      </c>
      <c r="F15" s="323">
        <v>1138</v>
      </c>
      <c r="G15" s="324">
        <f>E15-F15</f>
        <v>0</v>
      </c>
    </row>
    <row r="16" spans="2:7" ht="24">
      <c r="B16" s="287" t="s">
        <v>1022</v>
      </c>
      <c r="C16" s="321" t="s">
        <v>1023</v>
      </c>
      <c r="D16" s="322">
        <v>9111</v>
      </c>
      <c r="E16" s="323"/>
      <c r="F16" s="323"/>
      <c r="G16" s="324"/>
    </row>
    <row r="17" spans="2:7" ht="24">
      <c r="B17" s="287" t="s">
        <v>1024</v>
      </c>
      <c r="C17" s="321" t="s">
        <v>1025</v>
      </c>
      <c r="D17" s="322">
        <v>9112</v>
      </c>
      <c r="E17" s="323"/>
      <c r="F17" s="323"/>
      <c r="G17" s="324"/>
    </row>
    <row r="18" spans="2:7" ht="24">
      <c r="B18" s="288" t="s">
        <v>1026</v>
      </c>
      <c r="C18" s="317" t="s">
        <v>1027</v>
      </c>
      <c r="D18" s="318">
        <v>9113</v>
      </c>
      <c r="E18" s="319"/>
      <c r="F18" s="319"/>
      <c r="G18" s="320"/>
    </row>
    <row r="19" spans="2:7" ht="15">
      <c r="B19" s="287" t="s">
        <v>1028</v>
      </c>
      <c r="C19" s="321" t="s">
        <v>1029</v>
      </c>
      <c r="D19" s="322">
        <v>9114</v>
      </c>
      <c r="E19" s="323"/>
      <c r="F19" s="323"/>
      <c r="G19" s="324"/>
    </row>
    <row r="20" spans="2:7" ht="36">
      <c r="B20" s="287" t="s">
        <v>1030</v>
      </c>
      <c r="C20" s="321" t="s">
        <v>1031</v>
      </c>
      <c r="D20" s="322">
        <v>9115</v>
      </c>
      <c r="E20" s="323"/>
      <c r="F20" s="323"/>
      <c r="G20" s="324"/>
    </row>
    <row r="21" spans="2:7" ht="24">
      <c r="B21" s="287" t="s">
        <v>1032</v>
      </c>
      <c r="C21" s="321" t="s">
        <v>1033</v>
      </c>
      <c r="D21" s="322">
        <v>9116</v>
      </c>
      <c r="E21" s="323"/>
      <c r="F21" s="323"/>
      <c r="G21" s="324"/>
    </row>
    <row r="22" spans="2:7" ht="36">
      <c r="B22" s="288" t="s">
        <v>1034</v>
      </c>
      <c r="C22" s="317" t="s">
        <v>1035</v>
      </c>
      <c r="D22" s="318">
        <v>9117</v>
      </c>
      <c r="E22" s="319">
        <f>E23+E24+E25+E26+E28+E29</f>
        <v>11376</v>
      </c>
      <c r="F22" s="319">
        <f>F23+F24+F25+F26+F28+F29</f>
        <v>927</v>
      </c>
      <c r="G22" s="319">
        <f>G23+G24+G25+G26+G28+G29</f>
        <v>10449</v>
      </c>
    </row>
    <row r="23" spans="2:7" ht="36">
      <c r="B23" s="287" t="s">
        <v>1036</v>
      </c>
      <c r="C23" s="321" t="s">
        <v>1037</v>
      </c>
      <c r="D23" s="322">
        <v>9118</v>
      </c>
      <c r="E23" s="323"/>
      <c r="F23" s="323"/>
      <c r="G23" s="324"/>
    </row>
    <row r="24" spans="2:7" ht="48">
      <c r="B24" s="287" t="s">
        <v>1038</v>
      </c>
      <c r="C24" s="321" t="s">
        <v>1039</v>
      </c>
      <c r="D24" s="322">
        <v>9119</v>
      </c>
      <c r="E24" s="323"/>
      <c r="F24" s="323"/>
      <c r="G24" s="324"/>
    </row>
    <row r="25" spans="2:7" ht="48">
      <c r="B25" s="287" t="s">
        <v>1038</v>
      </c>
      <c r="C25" s="321" t="s">
        <v>1040</v>
      </c>
      <c r="D25" s="325">
        <v>9120</v>
      </c>
      <c r="E25" s="323">
        <v>11376</v>
      </c>
      <c r="F25" s="323">
        <v>927</v>
      </c>
      <c r="G25" s="324">
        <f>E25-F25</f>
        <v>10449</v>
      </c>
    </row>
    <row r="26" spans="2:7" ht="15">
      <c r="B26" s="625" t="s">
        <v>1041</v>
      </c>
      <c r="C26" s="626" t="s">
        <v>1042</v>
      </c>
      <c r="D26" s="627">
        <v>9121</v>
      </c>
      <c r="E26" s="628"/>
      <c r="F26" s="628"/>
      <c r="G26" s="629"/>
    </row>
    <row r="27" spans="2:7" ht="24.75" customHeight="1">
      <c r="B27" s="625"/>
      <c r="C27" s="626"/>
      <c r="D27" s="627"/>
      <c r="E27" s="628"/>
      <c r="F27" s="628"/>
      <c r="G27" s="629"/>
    </row>
    <row r="28" spans="2:7" ht="48">
      <c r="B28" s="287" t="s">
        <v>1041</v>
      </c>
      <c r="C28" s="321" t="s">
        <v>1043</v>
      </c>
      <c r="D28" s="325">
        <v>9122</v>
      </c>
      <c r="E28" s="323"/>
      <c r="F28" s="323"/>
      <c r="G28" s="324"/>
    </row>
    <row r="29" spans="2:7" ht="48">
      <c r="B29" s="287" t="s">
        <v>1038</v>
      </c>
      <c r="C29" s="327" t="s">
        <v>1044</v>
      </c>
      <c r="D29" s="322">
        <v>9123</v>
      </c>
      <c r="E29" s="323"/>
      <c r="F29" s="323"/>
      <c r="G29" s="324"/>
    </row>
    <row r="30" spans="2:7" ht="24">
      <c r="B30" s="288" t="s">
        <v>1045</v>
      </c>
      <c r="C30" s="317" t="s">
        <v>1046</v>
      </c>
      <c r="D30" s="328">
        <v>9124</v>
      </c>
      <c r="E30" s="319">
        <f>E31+E32+E33+E35+E36+E37</f>
        <v>145058</v>
      </c>
      <c r="F30" s="319">
        <f>F31+F32+F33+F35+F36+F37</f>
        <v>133366</v>
      </c>
      <c r="G30" s="319">
        <f>G31+G32+G33+G35+G36+G37</f>
        <v>11692</v>
      </c>
    </row>
    <row r="31" spans="2:10" ht="24">
      <c r="B31" s="287" t="s">
        <v>1047</v>
      </c>
      <c r="C31" s="321" t="s">
        <v>1048</v>
      </c>
      <c r="D31" s="322">
        <v>9125</v>
      </c>
      <c r="E31" s="497">
        <v>1657</v>
      </c>
      <c r="F31" s="323">
        <v>118</v>
      </c>
      <c r="G31" s="324">
        <f>E31-F31</f>
        <v>1539</v>
      </c>
      <c r="H31" s="487"/>
      <c r="I31" s="488"/>
      <c r="J31" s="488"/>
    </row>
    <row r="32" spans="2:10" ht="24">
      <c r="B32" s="287" t="s">
        <v>1049</v>
      </c>
      <c r="C32" s="326" t="s">
        <v>1050</v>
      </c>
      <c r="D32" s="322">
        <v>9126</v>
      </c>
      <c r="E32" s="323"/>
      <c r="F32" s="323"/>
      <c r="G32" s="324"/>
      <c r="H32" s="411"/>
      <c r="J32" s="411"/>
    </row>
    <row r="33" spans="2:8" ht="15">
      <c r="B33" s="625" t="s">
        <v>1049</v>
      </c>
      <c r="C33" s="626" t="s">
        <v>1051</v>
      </c>
      <c r="D33" s="627">
        <v>9127</v>
      </c>
      <c r="E33" s="628"/>
      <c r="F33" s="628"/>
      <c r="G33" s="629"/>
      <c r="H33" s="411"/>
    </row>
    <row r="34" spans="2:10" ht="15">
      <c r="B34" s="625"/>
      <c r="C34" s="626"/>
      <c r="D34" s="627"/>
      <c r="E34" s="628"/>
      <c r="F34" s="628"/>
      <c r="G34" s="629"/>
      <c r="H34" s="411"/>
      <c r="J34" s="411"/>
    </row>
    <row r="35" spans="2:10" ht="24">
      <c r="B35" s="287" t="s">
        <v>1052</v>
      </c>
      <c r="C35" s="321" t="s">
        <v>1053</v>
      </c>
      <c r="D35" s="322">
        <v>9128</v>
      </c>
      <c r="E35" s="323">
        <v>10153</v>
      </c>
      <c r="F35" s="323"/>
      <c r="G35" s="324">
        <f>E35-F35</f>
        <v>10153</v>
      </c>
      <c r="J35" s="411"/>
    </row>
    <row r="36" spans="2:8" ht="24">
      <c r="B36" s="287" t="s">
        <v>1054</v>
      </c>
      <c r="C36" s="321" t="s">
        <v>1055</v>
      </c>
      <c r="D36" s="322">
        <v>9129</v>
      </c>
      <c r="E36" s="323"/>
      <c r="F36" s="323"/>
      <c r="G36" s="324"/>
      <c r="H36" s="411"/>
    </row>
    <row r="37" spans="2:10" ht="36.75" thickBot="1">
      <c r="B37" s="289" t="s">
        <v>1056</v>
      </c>
      <c r="C37" s="329" t="s">
        <v>1057</v>
      </c>
      <c r="D37" s="330">
        <v>9130</v>
      </c>
      <c r="E37" s="331">
        <v>133248</v>
      </c>
      <c r="F37" s="331">
        <v>133248</v>
      </c>
      <c r="G37" s="332">
        <f>E37-F37</f>
        <v>0</v>
      </c>
      <c r="J37" s="411"/>
    </row>
    <row r="38" spans="2:7" ht="15">
      <c r="B38" s="314"/>
      <c r="C38" s="314"/>
      <c r="D38" s="314"/>
      <c r="E38" s="315"/>
      <c r="F38" s="315"/>
      <c r="G38" s="315"/>
    </row>
    <row r="39" spans="2:7" ht="15">
      <c r="B39" s="333" t="s">
        <v>1132</v>
      </c>
      <c r="C39" s="312"/>
      <c r="D39" s="312"/>
      <c r="E39" s="313" t="s">
        <v>1058</v>
      </c>
      <c r="F39" s="313"/>
      <c r="G39" s="313"/>
    </row>
    <row r="40" spans="2:7" ht="15">
      <c r="B40" s="312"/>
      <c r="C40" s="313" t="s">
        <v>1059</v>
      </c>
      <c r="D40" s="314"/>
      <c r="E40" s="313"/>
      <c r="F40" s="315"/>
      <c r="G40" s="313"/>
    </row>
    <row r="41" spans="2:7" ht="17.25" customHeight="1">
      <c r="B41" s="312"/>
      <c r="C41" s="313"/>
      <c r="D41" s="314"/>
      <c r="E41" s="313"/>
      <c r="F41" s="315"/>
      <c r="G41" s="313"/>
    </row>
    <row r="42" spans="2:7" ht="52.5" customHeight="1">
      <c r="B42" s="624" t="s">
        <v>1060</v>
      </c>
      <c r="C42" s="624"/>
      <c r="D42" s="624"/>
      <c r="E42" s="624"/>
      <c r="F42" s="624"/>
      <c r="G42" s="624"/>
    </row>
    <row r="43" spans="2:7" ht="36.75" customHeight="1">
      <c r="B43" s="624"/>
      <c r="C43" s="624"/>
      <c r="D43" s="624"/>
      <c r="E43" s="624"/>
      <c r="F43" s="624"/>
      <c r="G43" s="624"/>
    </row>
    <row r="44" spans="2:7" ht="15">
      <c r="B44" s="290"/>
      <c r="C44" s="290"/>
      <c r="D44" s="290"/>
      <c r="E44" s="291"/>
      <c r="F44" s="291"/>
      <c r="G44" s="291"/>
    </row>
    <row r="45" spans="2:7" ht="15">
      <c r="B45" s="290"/>
      <c r="C45" s="290"/>
      <c r="D45" s="290"/>
      <c r="E45" s="291"/>
      <c r="F45" s="291"/>
      <c r="G45" s="291"/>
    </row>
    <row r="46" spans="2:7" ht="15">
      <c r="B46" s="290"/>
      <c r="C46" s="290"/>
      <c r="D46" s="290"/>
      <c r="E46" s="291"/>
      <c r="F46" s="291"/>
      <c r="G46" s="291"/>
    </row>
  </sheetData>
  <sheetProtection/>
  <mergeCells count="27">
    <mergeCell ref="B5:G5"/>
    <mergeCell ref="B6:G6"/>
    <mergeCell ref="B9:B10"/>
    <mergeCell ref="C9:C10"/>
    <mergeCell ref="D9:D10"/>
    <mergeCell ref="E9:E10"/>
    <mergeCell ref="F9:F10"/>
    <mergeCell ref="G9:G10"/>
    <mergeCell ref="B12:B13"/>
    <mergeCell ref="C12:C13"/>
    <mergeCell ref="D12:D13"/>
    <mergeCell ref="E12:E13"/>
    <mergeCell ref="F12:F13"/>
    <mergeCell ref="G12:G13"/>
    <mergeCell ref="B26:B27"/>
    <mergeCell ref="C26:C27"/>
    <mergeCell ref="D26:D27"/>
    <mergeCell ref="E26:E27"/>
    <mergeCell ref="F26:F27"/>
    <mergeCell ref="G26:G27"/>
    <mergeCell ref="B42:G43"/>
    <mergeCell ref="B33:B34"/>
    <mergeCell ref="C33:C34"/>
    <mergeCell ref="D33:D34"/>
    <mergeCell ref="E33:E34"/>
    <mergeCell ref="F33:F34"/>
    <mergeCell ref="G33:G34"/>
  </mergeCells>
  <printOptions/>
  <pageMargins left="0.7" right="0.7" top="0.75" bottom="0.75" header="0.3" footer="0.3"/>
  <pageSetup fitToHeight="0" horizontalDpi="600" verticalDpi="600" orientation="portrait" paperSize="9" scale="60" r:id="rId1"/>
</worksheet>
</file>

<file path=xl/worksheets/sheet2.xml><?xml version="1.0" encoding="utf-8"?>
<worksheet xmlns="http://schemas.openxmlformats.org/spreadsheetml/2006/main" xmlns:r="http://schemas.openxmlformats.org/officeDocument/2006/relationships">
  <sheetPr>
    <tabColor rgb="FFFF0000"/>
    <pageSetUpPr fitToPage="1"/>
  </sheetPr>
  <dimension ref="A1:K155"/>
  <sheetViews>
    <sheetView zoomScale="90" zoomScaleNormal="90" workbookViewId="0" topLeftCell="A55">
      <selection activeCell="G76" sqref="G76"/>
    </sheetView>
  </sheetViews>
  <sheetFormatPr defaultColWidth="9.140625" defaultRowHeight="15"/>
  <cols>
    <col min="1" max="1" width="25.7109375" style="0" customWidth="1"/>
    <col min="2" max="2" width="95.57421875" style="0" customWidth="1"/>
    <col min="3" max="3" width="9.7109375" style="0" customWidth="1"/>
    <col min="4" max="5" width="20.7109375" style="344" customWidth="1"/>
    <col min="6" max="6" width="26.140625" style="344" customWidth="1"/>
    <col min="7" max="8" width="20.7109375" style="344" customWidth="1"/>
  </cols>
  <sheetData>
    <row r="1" spans="1:8" ht="18.75">
      <c r="A1" s="53" t="s">
        <v>101</v>
      </c>
      <c r="B1" s="54"/>
      <c r="C1" s="54"/>
      <c r="D1" s="2"/>
      <c r="E1" s="2"/>
      <c r="F1" s="2"/>
      <c r="G1" s="2"/>
      <c r="H1" s="2"/>
    </row>
    <row r="2" spans="1:8" ht="18.75">
      <c r="A2" s="53" t="s">
        <v>2</v>
      </c>
      <c r="B2" s="54"/>
      <c r="C2" s="54"/>
      <c r="D2" s="2"/>
      <c r="E2" s="2"/>
      <c r="F2" s="2"/>
      <c r="G2" s="2"/>
      <c r="H2" s="2" t="s">
        <v>102</v>
      </c>
    </row>
    <row r="3" spans="1:8" ht="15.75">
      <c r="A3" s="54"/>
      <c r="B3" s="54"/>
      <c r="C3" s="54"/>
      <c r="D3" s="352"/>
      <c r="E3" s="352"/>
      <c r="F3" s="352"/>
      <c r="G3" s="353"/>
      <c r="H3" s="353"/>
    </row>
    <row r="4" spans="1:8" ht="27">
      <c r="A4" s="559" t="s">
        <v>1100</v>
      </c>
      <c r="B4" s="559"/>
      <c r="C4" s="559"/>
      <c r="D4" s="559"/>
      <c r="E4" s="559"/>
      <c r="F4" s="559"/>
      <c r="G4" s="559"/>
      <c r="H4" s="559"/>
    </row>
    <row r="5" spans="1:8" ht="16.5" thickBot="1">
      <c r="A5" s="56"/>
      <c r="B5" s="57"/>
      <c r="C5" s="57"/>
      <c r="D5" s="57"/>
      <c r="E5" s="57"/>
      <c r="F5" s="57"/>
      <c r="G5" s="353"/>
      <c r="H5" s="354" t="s">
        <v>3</v>
      </c>
    </row>
    <row r="6" spans="1:8" ht="16.5" thickBot="1">
      <c r="A6" s="560" t="s">
        <v>4</v>
      </c>
      <c r="B6" s="561" t="s">
        <v>103</v>
      </c>
      <c r="C6" s="561" t="s">
        <v>104</v>
      </c>
      <c r="D6" s="562" t="s">
        <v>1101</v>
      </c>
      <c r="E6" s="556" t="s">
        <v>1102</v>
      </c>
      <c r="F6" s="563" t="s">
        <v>1103</v>
      </c>
      <c r="G6" s="563"/>
      <c r="H6" s="564" t="s">
        <v>1104</v>
      </c>
    </row>
    <row r="7" spans="1:8" ht="38.25" customHeight="1" thickBot="1">
      <c r="A7" s="560"/>
      <c r="B7" s="561"/>
      <c r="C7" s="561"/>
      <c r="D7" s="562"/>
      <c r="E7" s="556"/>
      <c r="F7" s="292" t="s">
        <v>1095</v>
      </c>
      <c r="G7" s="292" t="s">
        <v>105</v>
      </c>
      <c r="H7" s="564"/>
    </row>
    <row r="8" spans="1:8" ht="18.75">
      <c r="A8" s="58"/>
      <c r="B8" s="59" t="s">
        <v>106</v>
      </c>
      <c r="C8" s="60"/>
      <c r="D8" s="355"/>
      <c r="E8" s="355"/>
      <c r="F8" s="355" t="s">
        <v>1092</v>
      </c>
      <c r="G8" s="356"/>
      <c r="H8" s="357"/>
    </row>
    <row r="9" spans="1:8" ht="18.75">
      <c r="A9" s="61">
        <v>0</v>
      </c>
      <c r="B9" s="62" t="s">
        <v>107</v>
      </c>
      <c r="C9" s="63" t="s">
        <v>108</v>
      </c>
      <c r="D9" s="20"/>
      <c r="E9" s="20"/>
      <c r="F9" s="20"/>
      <c r="G9" s="358"/>
      <c r="H9" s="359"/>
    </row>
    <row r="10" spans="1:8" ht="18.75">
      <c r="A10" s="61"/>
      <c r="B10" s="62" t="s">
        <v>109</v>
      </c>
      <c r="C10" s="63" t="s">
        <v>110</v>
      </c>
      <c r="D10" s="363">
        <v>375695</v>
      </c>
      <c r="E10" s="363">
        <v>314516</v>
      </c>
      <c r="F10" s="406">
        <v>426186</v>
      </c>
      <c r="G10" s="364">
        <f>G11+G18</f>
        <v>384194</v>
      </c>
      <c r="H10" s="365">
        <f>G10/F10</f>
        <v>0.9014702500786042</v>
      </c>
    </row>
    <row r="11" spans="1:8" ht="18.75">
      <c r="A11" s="61">
        <v>1</v>
      </c>
      <c r="B11" s="62" t="s">
        <v>111</v>
      </c>
      <c r="C11" s="63" t="s">
        <v>112</v>
      </c>
      <c r="D11" s="363">
        <v>1058</v>
      </c>
      <c r="E11" s="363">
        <v>1171</v>
      </c>
      <c r="F11" s="406">
        <v>1171</v>
      </c>
      <c r="G11" s="366">
        <f>G12+G13+G14+G15+G16+G17</f>
        <v>1247</v>
      </c>
      <c r="H11" s="365">
        <f>G11/F11</f>
        <v>1.0649017933390266</v>
      </c>
    </row>
    <row r="12" spans="1:8" ht="18.75">
      <c r="A12" s="61" t="s">
        <v>113</v>
      </c>
      <c r="B12" s="64" t="s">
        <v>114</v>
      </c>
      <c r="C12" s="63" t="s">
        <v>115</v>
      </c>
      <c r="D12" s="20"/>
      <c r="E12" s="20"/>
      <c r="F12" s="407"/>
      <c r="G12" s="360"/>
      <c r="H12" s="365"/>
    </row>
    <row r="13" spans="1:8" ht="37.5">
      <c r="A13" s="61" t="s">
        <v>116</v>
      </c>
      <c r="B13" s="64" t="s">
        <v>117</v>
      </c>
      <c r="C13" s="63" t="s">
        <v>118</v>
      </c>
      <c r="D13" s="20">
        <v>1058</v>
      </c>
      <c r="E13" s="20">
        <v>1171</v>
      </c>
      <c r="F13" s="407">
        <v>1171</v>
      </c>
      <c r="G13" s="499">
        <v>1247</v>
      </c>
      <c r="H13" s="365">
        <f>G13/F13</f>
        <v>1.0649017933390266</v>
      </c>
    </row>
    <row r="14" spans="1:8" ht="18.75">
      <c r="A14" s="61" t="s">
        <v>119</v>
      </c>
      <c r="B14" s="64" t="s">
        <v>120</v>
      </c>
      <c r="C14" s="63" t="s">
        <v>121</v>
      </c>
      <c r="D14" s="20"/>
      <c r="E14" s="20"/>
      <c r="F14" s="407"/>
      <c r="G14" s="360"/>
      <c r="H14" s="365"/>
    </row>
    <row r="15" spans="1:8" ht="18.75">
      <c r="A15" s="65" t="s">
        <v>122</v>
      </c>
      <c r="B15" s="64" t="s">
        <v>123</v>
      </c>
      <c r="C15" s="63" t="s">
        <v>124</v>
      </c>
      <c r="D15" s="20"/>
      <c r="E15" s="20"/>
      <c r="F15" s="407"/>
      <c r="G15" s="360"/>
      <c r="H15" s="365"/>
    </row>
    <row r="16" spans="1:8" ht="18.75">
      <c r="A16" s="65" t="s">
        <v>125</v>
      </c>
      <c r="B16" s="64" t="s">
        <v>126</v>
      </c>
      <c r="C16" s="63" t="s">
        <v>127</v>
      </c>
      <c r="D16" s="20"/>
      <c r="E16" s="20"/>
      <c r="F16" s="407"/>
      <c r="G16" s="360"/>
      <c r="H16" s="365"/>
    </row>
    <row r="17" spans="1:8" ht="18.75">
      <c r="A17" s="65" t="s">
        <v>128</v>
      </c>
      <c r="B17" s="64" t="s">
        <v>129</v>
      </c>
      <c r="C17" s="63" t="s">
        <v>130</v>
      </c>
      <c r="D17" s="20"/>
      <c r="E17" s="20"/>
      <c r="F17" s="407"/>
      <c r="G17" s="358"/>
      <c r="H17" s="365"/>
    </row>
    <row r="18" spans="1:8" ht="37.5">
      <c r="A18" s="66">
        <v>2</v>
      </c>
      <c r="B18" s="62" t="s">
        <v>131</v>
      </c>
      <c r="C18" s="63" t="s">
        <v>132</v>
      </c>
      <c r="D18" s="364">
        <f>D19+D20+D21+D22+D23+D24+D25+D26</f>
        <v>374637</v>
      </c>
      <c r="E18" s="364">
        <f>E19+E20+E21+E22+E23+E24+E25+E26</f>
        <v>299061</v>
      </c>
      <c r="F18" s="364">
        <f>F19+F20+F21+F22+F23+F24+F25+F26</f>
        <v>410731</v>
      </c>
      <c r="G18" s="364">
        <f>G19+G20+G21+G22+G23+G24+G25+G26</f>
        <v>382947</v>
      </c>
      <c r="H18" s="365">
        <f>G18/F18</f>
        <v>0.9323547528674485</v>
      </c>
    </row>
    <row r="19" spans="1:8" ht="18.75">
      <c r="A19" s="61" t="s">
        <v>133</v>
      </c>
      <c r="B19" s="64" t="s">
        <v>134</v>
      </c>
      <c r="C19" s="63" t="s">
        <v>135</v>
      </c>
      <c r="D19" s="20">
        <v>65196</v>
      </c>
      <c r="E19" s="20">
        <v>65196</v>
      </c>
      <c r="F19" s="407">
        <v>65196</v>
      </c>
      <c r="G19" s="360">
        <v>65196</v>
      </c>
      <c r="H19" s="365">
        <f>G19/F19</f>
        <v>1</v>
      </c>
    </row>
    <row r="20" spans="1:8" ht="18.75">
      <c r="A20" s="65" t="s">
        <v>136</v>
      </c>
      <c r="B20" s="64" t="s">
        <v>137</v>
      </c>
      <c r="C20" s="63" t="s">
        <v>138</v>
      </c>
      <c r="D20" s="20">
        <v>82632</v>
      </c>
      <c r="E20" s="20">
        <v>82743</v>
      </c>
      <c r="F20" s="407">
        <v>82743</v>
      </c>
      <c r="G20" s="499">
        <v>82632</v>
      </c>
      <c r="H20" s="365">
        <f>G20/F20</f>
        <v>0.9986584967912694</v>
      </c>
    </row>
    <row r="21" spans="1:8" ht="18.75">
      <c r="A21" s="61" t="s">
        <v>139</v>
      </c>
      <c r="B21" s="64" t="s">
        <v>140</v>
      </c>
      <c r="C21" s="63" t="s">
        <v>141</v>
      </c>
      <c r="D21" s="20">
        <v>149690</v>
      </c>
      <c r="E21" s="20">
        <v>151122</v>
      </c>
      <c r="F21" s="407">
        <v>142595</v>
      </c>
      <c r="G21" s="500">
        <v>149689</v>
      </c>
      <c r="H21" s="365">
        <f>G21/F21</f>
        <v>1.0497492899470529</v>
      </c>
    </row>
    <row r="22" spans="1:8" ht="18.75">
      <c r="A22" s="61" t="s">
        <v>142</v>
      </c>
      <c r="B22" s="64" t="s">
        <v>143</v>
      </c>
      <c r="C22" s="63" t="s">
        <v>144</v>
      </c>
      <c r="D22" s="20"/>
      <c r="E22" s="20"/>
      <c r="F22" s="407"/>
      <c r="G22" s="360"/>
      <c r="H22" s="365"/>
    </row>
    <row r="23" spans="1:8" ht="18.75">
      <c r="A23" s="61" t="s">
        <v>145</v>
      </c>
      <c r="B23" s="64" t="s">
        <v>146</v>
      </c>
      <c r="C23" s="63" t="s">
        <v>147</v>
      </c>
      <c r="D23" s="20"/>
      <c r="E23" s="20"/>
      <c r="F23" s="407"/>
      <c r="G23" s="358"/>
      <c r="H23" s="365"/>
    </row>
    <row r="24" spans="1:8" ht="18.75">
      <c r="A24" s="61" t="s">
        <v>148</v>
      </c>
      <c r="B24" s="64" t="s">
        <v>149</v>
      </c>
      <c r="C24" s="63" t="s">
        <v>150</v>
      </c>
      <c r="D24" s="20">
        <v>77119</v>
      </c>
      <c r="E24" s="20">
        <v>0</v>
      </c>
      <c r="F24" s="407">
        <v>120197</v>
      </c>
      <c r="G24" s="360">
        <v>85430</v>
      </c>
      <c r="H24" s="365">
        <f>G24/F24</f>
        <v>0.7107498523257652</v>
      </c>
    </row>
    <row r="25" spans="1:8" ht="18.75">
      <c r="A25" s="61" t="s">
        <v>151</v>
      </c>
      <c r="B25" s="64" t="s">
        <v>152</v>
      </c>
      <c r="C25" s="63" t="s">
        <v>153</v>
      </c>
      <c r="D25" s="20"/>
      <c r="E25" s="20"/>
      <c r="F25" s="407"/>
      <c r="G25" s="360"/>
      <c r="H25" s="365"/>
    </row>
    <row r="26" spans="1:8" ht="18.75">
      <c r="A26" s="61" t="s">
        <v>154</v>
      </c>
      <c r="B26" s="64" t="s">
        <v>155</v>
      </c>
      <c r="C26" s="63" t="s">
        <v>156</v>
      </c>
      <c r="D26" s="20"/>
      <c r="E26" s="20"/>
      <c r="F26" s="407"/>
      <c r="G26" s="360"/>
      <c r="H26" s="365"/>
    </row>
    <row r="27" spans="1:8" ht="18.75">
      <c r="A27" s="66">
        <v>3</v>
      </c>
      <c r="B27" s="62" t="s">
        <v>157</v>
      </c>
      <c r="C27" s="63" t="s">
        <v>158</v>
      </c>
      <c r="D27" s="20"/>
      <c r="E27" s="20"/>
      <c r="F27" s="407"/>
      <c r="G27" s="360"/>
      <c r="H27" s="365"/>
    </row>
    <row r="28" spans="1:8" ht="18.75">
      <c r="A28" s="61" t="s">
        <v>159</v>
      </c>
      <c r="B28" s="64" t="s">
        <v>160</v>
      </c>
      <c r="C28" s="63" t="s">
        <v>161</v>
      </c>
      <c r="D28" s="20"/>
      <c r="E28" s="20"/>
      <c r="F28" s="407"/>
      <c r="G28" s="360"/>
      <c r="H28" s="365"/>
    </row>
    <row r="29" spans="1:8" ht="18.75">
      <c r="A29" s="65" t="s">
        <v>162</v>
      </c>
      <c r="B29" s="64" t="s">
        <v>163</v>
      </c>
      <c r="C29" s="63" t="s">
        <v>164</v>
      </c>
      <c r="D29" s="20"/>
      <c r="E29" s="20"/>
      <c r="F29" s="407"/>
      <c r="G29" s="360"/>
      <c r="H29" s="365"/>
    </row>
    <row r="30" spans="1:8" ht="18.75">
      <c r="A30" s="65" t="s">
        <v>165</v>
      </c>
      <c r="B30" s="64" t="s">
        <v>166</v>
      </c>
      <c r="C30" s="63" t="s">
        <v>167</v>
      </c>
      <c r="D30" s="20"/>
      <c r="E30" s="20"/>
      <c r="F30" s="407"/>
      <c r="G30" s="358"/>
      <c r="H30" s="365"/>
    </row>
    <row r="31" spans="1:8" ht="18.75">
      <c r="A31" s="65" t="s">
        <v>168</v>
      </c>
      <c r="B31" s="64" t="s">
        <v>169</v>
      </c>
      <c r="C31" s="63" t="s">
        <v>170</v>
      </c>
      <c r="D31" s="20"/>
      <c r="E31" s="20"/>
      <c r="F31" s="407"/>
      <c r="G31" s="360"/>
      <c r="H31" s="365"/>
    </row>
    <row r="32" spans="1:8" ht="37.5">
      <c r="A32" s="67" t="s">
        <v>171</v>
      </c>
      <c r="B32" s="62" t="s">
        <v>172</v>
      </c>
      <c r="C32" s="63" t="s">
        <v>173</v>
      </c>
      <c r="D32" s="363"/>
      <c r="E32" s="363">
        <v>14284</v>
      </c>
      <c r="F32" s="406">
        <f>F33+F34+F35+F36+F37+F38+F39+F40+F41</f>
        <v>14284</v>
      </c>
      <c r="G32" s="366">
        <f>G33+G34+G35+G36+G37+G38+G39+G40+G41</f>
        <v>0</v>
      </c>
      <c r="H32" s="365">
        <f>G32/F32</f>
        <v>0</v>
      </c>
    </row>
    <row r="33" spans="1:8" ht="18.75">
      <c r="A33" s="65" t="s">
        <v>174</v>
      </c>
      <c r="B33" s="64" t="s">
        <v>175</v>
      </c>
      <c r="C33" s="63" t="s">
        <v>176</v>
      </c>
      <c r="D33" s="20"/>
      <c r="E33" s="20"/>
      <c r="F33" s="407"/>
      <c r="G33" s="360"/>
      <c r="H33" s="365"/>
    </row>
    <row r="34" spans="1:8" ht="18.75">
      <c r="A34" s="65" t="s">
        <v>177</v>
      </c>
      <c r="B34" s="64" t="s">
        <v>178</v>
      </c>
      <c r="C34" s="63" t="s">
        <v>179</v>
      </c>
      <c r="D34" s="20"/>
      <c r="E34" s="20"/>
      <c r="F34" s="407"/>
      <c r="G34" s="358"/>
      <c r="H34" s="365"/>
    </row>
    <row r="35" spans="1:8" ht="37.5">
      <c r="A35" s="65" t="s">
        <v>180</v>
      </c>
      <c r="B35" s="64" t="s">
        <v>181</v>
      </c>
      <c r="C35" s="63" t="s">
        <v>182</v>
      </c>
      <c r="D35" s="20"/>
      <c r="E35" s="20">
        <v>14284</v>
      </c>
      <c r="F35" s="407">
        <v>14284</v>
      </c>
      <c r="G35" s="358">
        <v>0</v>
      </c>
      <c r="H35" s="365">
        <f>G35/F35</f>
        <v>0</v>
      </c>
    </row>
    <row r="36" spans="1:8" ht="37.5">
      <c r="A36" s="65" t="s">
        <v>183</v>
      </c>
      <c r="B36" s="64" t="s">
        <v>184</v>
      </c>
      <c r="C36" s="63" t="s">
        <v>185</v>
      </c>
      <c r="D36" s="20"/>
      <c r="E36" s="20"/>
      <c r="F36" s="407"/>
      <c r="G36" s="360"/>
      <c r="H36" s="365"/>
    </row>
    <row r="37" spans="1:8" ht="37.5">
      <c r="A37" s="65" t="s">
        <v>183</v>
      </c>
      <c r="B37" s="64" t="s">
        <v>186</v>
      </c>
      <c r="C37" s="63" t="s">
        <v>187</v>
      </c>
      <c r="D37" s="20"/>
      <c r="E37" s="20"/>
      <c r="F37" s="407"/>
      <c r="G37" s="360"/>
      <c r="H37" s="365"/>
    </row>
    <row r="38" spans="1:8" ht="18.75">
      <c r="A38" s="65" t="s">
        <v>188</v>
      </c>
      <c r="B38" s="64" t="s">
        <v>189</v>
      </c>
      <c r="C38" s="63" t="s">
        <v>190</v>
      </c>
      <c r="D38" s="20"/>
      <c r="E38" s="20"/>
      <c r="F38" s="407"/>
      <c r="G38" s="360"/>
      <c r="H38" s="365"/>
    </row>
    <row r="39" spans="1:8" ht="18.75">
      <c r="A39" s="65" t="s">
        <v>188</v>
      </c>
      <c r="B39" s="64" t="s">
        <v>191</v>
      </c>
      <c r="C39" s="63" t="s">
        <v>192</v>
      </c>
      <c r="D39" s="20"/>
      <c r="E39" s="20"/>
      <c r="F39" s="407"/>
      <c r="G39" s="360"/>
      <c r="H39" s="365"/>
    </row>
    <row r="40" spans="1:8" ht="18.75">
      <c r="A40" s="65" t="s">
        <v>193</v>
      </c>
      <c r="B40" s="64" t="s">
        <v>194</v>
      </c>
      <c r="C40" s="63" t="s">
        <v>195</v>
      </c>
      <c r="D40" s="20"/>
      <c r="E40" s="20"/>
      <c r="F40" s="407"/>
      <c r="G40" s="360"/>
      <c r="H40" s="365"/>
    </row>
    <row r="41" spans="1:8" ht="18.75">
      <c r="A41" s="65" t="s">
        <v>196</v>
      </c>
      <c r="B41" s="64" t="s">
        <v>197</v>
      </c>
      <c r="C41" s="63" t="s">
        <v>198</v>
      </c>
      <c r="D41" s="20"/>
      <c r="E41" s="20"/>
      <c r="F41" s="407"/>
      <c r="G41" s="360"/>
      <c r="H41" s="365"/>
    </row>
    <row r="42" spans="1:8" ht="37.5">
      <c r="A42" s="67">
        <v>5</v>
      </c>
      <c r="B42" s="62" t="s">
        <v>199</v>
      </c>
      <c r="C42" s="63" t="s">
        <v>200</v>
      </c>
      <c r="D42" s="20"/>
      <c r="E42" s="20">
        <v>0</v>
      </c>
      <c r="F42" s="407">
        <v>0</v>
      </c>
      <c r="G42" s="360">
        <f>G43+G44+G45+G46+G47+G48+G49</f>
        <v>0</v>
      </c>
      <c r="H42" s="365"/>
    </row>
    <row r="43" spans="1:8" ht="18.75">
      <c r="A43" s="65" t="s">
        <v>201</v>
      </c>
      <c r="B43" s="64" t="s">
        <v>202</v>
      </c>
      <c r="C43" s="63" t="s">
        <v>203</v>
      </c>
      <c r="D43" s="20"/>
      <c r="E43" s="20"/>
      <c r="F43" s="407"/>
      <c r="G43" s="360"/>
      <c r="H43" s="365"/>
    </row>
    <row r="44" spans="1:8" ht="18.75">
      <c r="A44" s="65" t="s">
        <v>204</v>
      </c>
      <c r="B44" s="64" t="s">
        <v>205</v>
      </c>
      <c r="C44" s="63" t="s">
        <v>206</v>
      </c>
      <c r="D44" s="20"/>
      <c r="E44" s="20"/>
      <c r="F44" s="407"/>
      <c r="G44" s="360"/>
      <c r="H44" s="365"/>
    </row>
    <row r="45" spans="1:8" ht="18.75">
      <c r="A45" s="65" t="s">
        <v>207</v>
      </c>
      <c r="B45" s="64" t="s">
        <v>208</v>
      </c>
      <c r="C45" s="63" t="s">
        <v>209</v>
      </c>
      <c r="D45" s="20"/>
      <c r="E45" s="20"/>
      <c r="F45" s="407"/>
      <c r="G45" s="358"/>
      <c r="H45" s="365"/>
    </row>
    <row r="46" spans="1:8" ht="18.75">
      <c r="A46" s="65" t="s">
        <v>210</v>
      </c>
      <c r="B46" s="64" t="s">
        <v>211</v>
      </c>
      <c r="C46" s="63" t="s">
        <v>212</v>
      </c>
      <c r="D46" s="20"/>
      <c r="E46" s="20"/>
      <c r="F46" s="407"/>
      <c r="G46" s="360"/>
      <c r="H46" s="365"/>
    </row>
    <row r="47" spans="1:8" ht="18.75">
      <c r="A47" s="65" t="s">
        <v>213</v>
      </c>
      <c r="B47" s="64" t="s">
        <v>214</v>
      </c>
      <c r="C47" s="63" t="s">
        <v>215</v>
      </c>
      <c r="D47" s="20"/>
      <c r="E47" s="20"/>
      <c r="F47" s="407"/>
      <c r="G47" s="358"/>
      <c r="H47" s="365"/>
    </row>
    <row r="48" spans="1:8" ht="18.75">
      <c r="A48" s="65" t="s">
        <v>216</v>
      </c>
      <c r="B48" s="64" t="s">
        <v>217</v>
      </c>
      <c r="C48" s="63" t="s">
        <v>218</v>
      </c>
      <c r="D48" s="20"/>
      <c r="E48" s="20"/>
      <c r="F48" s="407"/>
      <c r="G48" s="360"/>
      <c r="H48" s="365"/>
    </row>
    <row r="49" spans="1:8" ht="18.75">
      <c r="A49" s="65" t="s">
        <v>219</v>
      </c>
      <c r="B49" s="64" t="s">
        <v>220</v>
      </c>
      <c r="C49" s="63" t="s">
        <v>221</v>
      </c>
      <c r="D49" s="20"/>
      <c r="E49" s="20"/>
      <c r="F49" s="407"/>
      <c r="G49" s="360"/>
      <c r="H49" s="365"/>
    </row>
    <row r="50" spans="1:8" ht="18.75">
      <c r="A50" s="67">
        <v>288</v>
      </c>
      <c r="B50" s="62" t="s">
        <v>222</v>
      </c>
      <c r="C50" s="63" t="s">
        <v>223</v>
      </c>
      <c r="D50" s="20">
        <v>6438</v>
      </c>
      <c r="E50" s="20"/>
      <c r="F50" s="407"/>
      <c r="G50" s="358">
        <v>6438</v>
      </c>
      <c r="H50" s="365"/>
    </row>
    <row r="51" spans="1:9" ht="37.5">
      <c r="A51" s="67"/>
      <c r="B51" s="62" t="s">
        <v>224</v>
      </c>
      <c r="C51" s="63" t="s">
        <v>225</v>
      </c>
      <c r="D51" s="364">
        <f>D52+D59+D67+D68+D69+D70+D76+D77+D78</f>
        <v>153633</v>
      </c>
      <c r="E51" s="364">
        <f>E52+E59+E67+E68+E69+E70+E76+E77+E78</f>
        <v>102390</v>
      </c>
      <c r="F51" s="364">
        <f>F52+F59+F67+F68+F69+F70+F76+F77+F78</f>
        <v>59421</v>
      </c>
      <c r="G51" s="364">
        <f>G52+G59+G67+G68+G69+G70+G76+G77+G78</f>
        <v>66946</v>
      </c>
      <c r="H51" s="365">
        <f>G51/F51</f>
        <v>1.126638730415173</v>
      </c>
      <c r="I51" s="411"/>
    </row>
    <row r="52" spans="1:8" ht="18.75">
      <c r="A52" s="67" t="s">
        <v>226</v>
      </c>
      <c r="B52" s="62" t="s">
        <v>227</v>
      </c>
      <c r="C52" s="63" t="s">
        <v>228</v>
      </c>
      <c r="D52" s="360">
        <f>D53+D54+D55+D56+D57+D58</f>
        <v>14223</v>
      </c>
      <c r="E52" s="360">
        <f>E53+E54+E55+E56+E57+E58</f>
        <v>10000</v>
      </c>
      <c r="F52" s="360">
        <f>F53+F54+F55+F56+F57+F58</f>
        <v>10784</v>
      </c>
      <c r="G52" s="360">
        <f>G53+G54+G55+G56+G57+G58</f>
        <v>13650</v>
      </c>
      <c r="H52" s="365">
        <f>G52/F52</f>
        <v>1.2657640949554896</v>
      </c>
    </row>
    <row r="53" spans="1:9" ht="18.75">
      <c r="A53" s="65">
        <v>10</v>
      </c>
      <c r="B53" s="64" t="s">
        <v>229</v>
      </c>
      <c r="C53" s="63" t="s">
        <v>230</v>
      </c>
      <c r="D53" s="20">
        <v>4281</v>
      </c>
      <c r="E53" s="20">
        <v>10000</v>
      </c>
      <c r="F53" s="407">
        <v>10784</v>
      </c>
      <c r="G53" s="360">
        <v>6090</v>
      </c>
      <c r="H53" s="365">
        <f>G53/F53</f>
        <v>0.5647255192878339</v>
      </c>
      <c r="I53" s="411"/>
    </row>
    <row r="54" spans="1:8" ht="18.75">
      <c r="A54" s="65">
        <v>11</v>
      </c>
      <c r="B54" s="64" t="s">
        <v>231</v>
      </c>
      <c r="C54" s="63" t="s">
        <v>232</v>
      </c>
      <c r="D54" s="20"/>
      <c r="E54" s="20"/>
      <c r="F54" s="407"/>
      <c r="G54" s="360"/>
      <c r="H54" s="365"/>
    </row>
    <row r="55" spans="1:8" ht="18.75">
      <c r="A55" s="65">
        <v>12</v>
      </c>
      <c r="B55" s="64" t="s">
        <v>233</v>
      </c>
      <c r="C55" s="63" t="s">
        <v>234</v>
      </c>
      <c r="D55" s="20"/>
      <c r="E55" s="20"/>
      <c r="F55" s="407"/>
      <c r="G55" s="360"/>
      <c r="H55" s="365"/>
    </row>
    <row r="56" spans="1:8" ht="18.75">
      <c r="A56" s="65">
        <v>13</v>
      </c>
      <c r="B56" s="64" t="s">
        <v>235</v>
      </c>
      <c r="C56" s="63" t="s">
        <v>236</v>
      </c>
      <c r="D56" s="20"/>
      <c r="E56" s="20"/>
      <c r="F56" s="407"/>
      <c r="G56" s="360"/>
      <c r="H56" s="365"/>
    </row>
    <row r="57" spans="1:8" ht="18.75">
      <c r="A57" s="65">
        <v>14</v>
      </c>
      <c r="B57" s="64" t="s">
        <v>237</v>
      </c>
      <c r="C57" s="63" t="s">
        <v>238</v>
      </c>
      <c r="D57" s="20"/>
      <c r="E57" s="20"/>
      <c r="F57" s="407"/>
      <c r="G57" s="360"/>
      <c r="H57" s="365"/>
    </row>
    <row r="58" spans="1:8" ht="18.75">
      <c r="A58" s="65">
        <v>15</v>
      </c>
      <c r="B58" s="68" t="s">
        <v>239</v>
      </c>
      <c r="C58" s="63" t="s">
        <v>240</v>
      </c>
      <c r="D58" s="20">
        <v>9942</v>
      </c>
      <c r="E58" s="20"/>
      <c r="F58" s="407"/>
      <c r="G58" s="361">
        <v>7560</v>
      </c>
      <c r="H58" s="365"/>
    </row>
    <row r="59" spans="1:8" ht="37.5">
      <c r="A59" s="67"/>
      <c r="B59" s="62" t="s">
        <v>241</v>
      </c>
      <c r="C59" s="63" t="s">
        <v>242</v>
      </c>
      <c r="D59" s="364">
        <f>D60+D61+D62+D63+D64+D65+D66</f>
        <v>30041</v>
      </c>
      <c r="E59" s="364">
        <f>E60+E61+E62+E63+E64+E65+E66</f>
        <v>29850</v>
      </c>
      <c r="F59" s="364">
        <f>F60+F61+F62+F63+F64+F65+F66</f>
        <v>21151</v>
      </c>
      <c r="G59" s="364">
        <f>G60+G61+G62+G63+G64+G65+G66</f>
        <v>10449</v>
      </c>
      <c r="H59" s="365">
        <f>G59/F59</f>
        <v>0.49401919530991445</v>
      </c>
    </row>
    <row r="60" spans="1:8" ht="18.75">
      <c r="A60" s="65" t="s">
        <v>243</v>
      </c>
      <c r="B60" s="64" t="s">
        <v>244</v>
      </c>
      <c r="C60" s="63" t="s">
        <v>245</v>
      </c>
      <c r="D60" s="20"/>
      <c r="E60" s="20"/>
      <c r="F60" s="407"/>
      <c r="G60" s="360"/>
      <c r="H60" s="365"/>
    </row>
    <row r="61" spans="1:8" ht="18.75">
      <c r="A61" s="65" t="s">
        <v>246</v>
      </c>
      <c r="B61" s="64" t="s">
        <v>247</v>
      </c>
      <c r="C61" s="63" t="s">
        <v>248</v>
      </c>
      <c r="D61" s="36"/>
      <c r="E61" s="36"/>
      <c r="F61" s="407"/>
      <c r="G61" s="362"/>
      <c r="H61" s="365"/>
    </row>
    <row r="62" spans="1:8" ht="18.75">
      <c r="A62" s="65" t="s">
        <v>249</v>
      </c>
      <c r="B62" s="64" t="s">
        <v>250</v>
      </c>
      <c r="C62" s="63" t="s">
        <v>251</v>
      </c>
      <c r="D62" s="34"/>
      <c r="E62" s="20"/>
      <c r="F62" s="407"/>
      <c r="G62" s="34"/>
      <c r="H62" s="365"/>
    </row>
    <row r="63" spans="1:8" ht="18.75">
      <c r="A63" s="65" t="s">
        <v>252</v>
      </c>
      <c r="B63" s="64" t="s">
        <v>253</v>
      </c>
      <c r="C63" s="63" t="s">
        <v>254</v>
      </c>
      <c r="D63" s="20"/>
      <c r="E63" s="20"/>
      <c r="F63" s="407"/>
      <c r="G63" s="20"/>
      <c r="H63" s="365"/>
    </row>
    <row r="64" spans="1:10" ht="18.75">
      <c r="A64" s="65" t="s">
        <v>255</v>
      </c>
      <c r="B64" s="64" t="s">
        <v>256</v>
      </c>
      <c r="C64" s="63" t="s">
        <v>257</v>
      </c>
      <c r="D64" s="36">
        <v>30041</v>
      </c>
      <c r="E64" s="36">
        <v>29850</v>
      </c>
      <c r="F64" s="407">
        <v>21151</v>
      </c>
      <c r="G64" s="362">
        <v>10449</v>
      </c>
      <c r="H64" s="365">
        <f>G64/F64</f>
        <v>0.49401919530991445</v>
      </c>
      <c r="J64" s="411"/>
    </row>
    <row r="65" spans="1:10" ht="18.75">
      <c r="A65" s="65" t="s">
        <v>258</v>
      </c>
      <c r="B65" s="64" t="s">
        <v>259</v>
      </c>
      <c r="C65" s="63" t="s">
        <v>260</v>
      </c>
      <c r="D65" s="36"/>
      <c r="E65" s="36"/>
      <c r="F65" s="407"/>
      <c r="G65" s="362"/>
      <c r="H65" s="365"/>
      <c r="J65" s="411"/>
    </row>
    <row r="66" spans="1:10" ht="18.75">
      <c r="A66" s="65" t="s">
        <v>261</v>
      </c>
      <c r="B66" s="64" t="s">
        <v>262</v>
      </c>
      <c r="C66" s="63" t="s">
        <v>263</v>
      </c>
      <c r="D66" s="36"/>
      <c r="E66" s="36"/>
      <c r="F66" s="407"/>
      <c r="G66" s="362"/>
      <c r="H66" s="365"/>
      <c r="J66" s="411"/>
    </row>
    <row r="67" spans="1:11" ht="18.75">
      <c r="A67" s="67">
        <v>21</v>
      </c>
      <c r="B67" s="62" t="s">
        <v>264</v>
      </c>
      <c r="C67" s="63" t="s">
        <v>265</v>
      </c>
      <c r="D67" s="36"/>
      <c r="E67" s="36"/>
      <c r="F67" s="407"/>
      <c r="G67" s="362"/>
      <c r="H67" s="365"/>
      <c r="K67" s="411"/>
    </row>
    <row r="68" spans="1:11" ht="18.75">
      <c r="A68" s="67">
        <v>22</v>
      </c>
      <c r="B68" s="62" t="s">
        <v>266</v>
      </c>
      <c r="C68" s="63" t="s">
        <v>267</v>
      </c>
      <c r="D68" s="349">
        <v>10551</v>
      </c>
      <c r="E68" s="349">
        <v>1800</v>
      </c>
      <c r="F68" s="408">
        <v>1800</v>
      </c>
      <c r="G68" s="349">
        <v>11693</v>
      </c>
      <c r="H68" s="365">
        <f>G68/F68</f>
        <v>6.496111111111111</v>
      </c>
      <c r="I68" s="526"/>
      <c r="J68" s="527"/>
      <c r="K68" s="527"/>
    </row>
    <row r="69" spans="1:11" ht="37.5">
      <c r="A69" s="67">
        <v>236</v>
      </c>
      <c r="B69" s="62" t="s">
        <v>268</v>
      </c>
      <c r="C69" s="63" t="s">
        <v>269</v>
      </c>
      <c r="D69" s="36"/>
      <c r="E69" s="36"/>
      <c r="F69" s="407"/>
      <c r="G69" s="362"/>
      <c r="H69" s="365"/>
      <c r="I69" s="528"/>
      <c r="J69" s="527"/>
      <c r="K69" s="527"/>
    </row>
    <row r="70" spans="1:11" ht="37.5">
      <c r="A70" s="67" t="s">
        <v>270</v>
      </c>
      <c r="B70" s="62" t="s">
        <v>271</v>
      </c>
      <c r="C70" s="63" t="s">
        <v>272</v>
      </c>
      <c r="D70" s="36">
        <v>0</v>
      </c>
      <c r="E70" s="36">
        <v>0</v>
      </c>
      <c r="F70" s="407">
        <v>0</v>
      </c>
      <c r="G70" s="362">
        <f>G71+G72+G73+G74+G75</f>
        <v>0</v>
      </c>
      <c r="H70" s="365"/>
      <c r="I70" s="528"/>
      <c r="J70" s="527"/>
      <c r="K70" s="527"/>
    </row>
    <row r="71" spans="1:11" ht="18.75">
      <c r="A71" s="65" t="s">
        <v>273</v>
      </c>
      <c r="B71" s="64" t="s">
        <v>274</v>
      </c>
      <c r="C71" s="63" t="s">
        <v>275</v>
      </c>
      <c r="D71" s="36"/>
      <c r="E71" s="36"/>
      <c r="F71" s="407"/>
      <c r="G71" s="362"/>
      <c r="H71" s="365"/>
      <c r="I71" s="527"/>
      <c r="J71" s="527"/>
      <c r="K71" s="527"/>
    </row>
    <row r="72" spans="1:11" ht="18.75">
      <c r="A72" s="65" t="s">
        <v>276</v>
      </c>
      <c r="B72" s="64" t="s">
        <v>277</v>
      </c>
      <c r="C72" s="63" t="s">
        <v>278</v>
      </c>
      <c r="D72" s="36"/>
      <c r="E72" s="36"/>
      <c r="F72" s="407"/>
      <c r="G72" s="362"/>
      <c r="H72" s="365"/>
      <c r="I72" s="527"/>
      <c r="J72" s="527"/>
      <c r="K72" s="527"/>
    </row>
    <row r="73" spans="1:11" ht="18.75">
      <c r="A73" s="65" t="s">
        <v>279</v>
      </c>
      <c r="B73" s="64" t="s">
        <v>280</v>
      </c>
      <c r="C73" s="63" t="s">
        <v>281</v>
      </c>
      <c r="D73" s="36"/>
      <c r="E73" s="36"/>
      <c r="F73" s="407"/>
      <c r="G73" s="362"/>
      <c r="H73" s="365"/>
      <c r="I73" s="527"/>
      <c r="J73" s="527"/>
      <c r="K73" s="527"/>
    </row>
    <row r="74" spans="1:11" ht="18.75">
      <c r="A74" s="65" t="s">
        <v>282</v>
      </c>
      <c r="B74" s="64" t="s">
        <v>283</v>
      </c>
      <c r="C74" s="63" t="s">
        <v>284</v>
      </c>
      <c r="D74" s="36"/>
      <c r="E74" s="36"/>
      <c r="F74" s="407"/>
      <c r="G74" s="362"/>
      <c r="H74" s="365"/>
      <c r="I74" s="527"/>
      <c r="J74" s="527"/>
      <c r="K74" s="527"/>
    </row>
    <row r="75" spans="1:11" ht="37.5">
      <c r="A75" s="65" t="s">
        <v>285</v>
      </c>
      <c r="B75" s="64" t="s">
        <v>286</v>
      </c>
      <c r="C75" s="63" t="s">
        <v>287</v>
      </c>
      <c r="D75" s="36"/>
      <c r="E75" s="36"/>
      <c r="F75" s="407"/>
      <c r="G75" s="362"/>
      <c r="H75" s="365"/>
      <c r="I75" s="527"/>
      <c r="J75" s="527"/>
      <c r="K75" s="527"/>
    </row>
    <row r="76" spans="1:11" ht="18.75">
      <c r="A76" s="67">
        <v>24</v>
      </c>
      <c r="B76" s="62" t="s">
        <v>288</v>
      </c>
      <c r="C76" s="63" t="s">
        <v>289</v>
      </c>
      <c r="D76" s="349">
        <v>83665</v>
      </c>
      <c r="E76" s="349">
        <v>58188</v>
      </c>
      <c r="F76" s="406">
        <v>23134</v>
      </c>
      <c r="G76" s="349">
        <v>15596</v>
      </c>
      <c r="H76" s="365">
        <f>G76/F76</f>
        <v>0.6741592461312355</v>
      </c>
      <c r="I76" s="527"/>
      <c r="J76" s="527"/>
      <c r="K76" s="527"/>
    </row>
    <row r="77" spans="1:11" ht="18.75">
      <c r="A77" s="67">
        <v>27</v>
      </c>
      <c r="B77" s="62" t="s">
        <v>290</v>
      </c>
      <c r="C77" s="63" t="s">
        <v>291</v>
      </c>
      <c r="D77" s="36"/>
      <c r="E77" s="36"/>
      <c r="F77" s="407"/>
      <c r="G77" s="362">
        <v>2984</v>
      </c>
      <c r="H77" s="365"/>
      <c r="I77" s="528"/>
      <c r="J77" s="527"/>
      <c r="K77" s="527"/>
    </row>
    <row r="78" spans="1:11" ht="18.75">
      <c r="A78" s="67" t="s">
        <v>292</v>
      </c>
      <c r="B78" s="62" t="s">
        <v>293</v>
      </c>
      <c r="C78" s="63" t="s">
        <v>294</v>
      </c>
      <c r="D78" s="349">
        <v>15153</v>
      </c>
      <c r="E78" s="349">
        <v>2552</v>
      </c>
      <c r="F78" s="406">
        <v>2552</v>
      </c>
      <c r="G78" s="349">
        <f>12573+1</f>
        <v>12574</v>
      </c>
      <c r="H78" s="365">
        <f>G78/F78</f>
        <v>4.927115987460815</v>
      </c>
      <c r="I78" s="528"/>
      <c r="J78" s="527"/>
      <c r="K78" s="527"/>
    </row>
    <row r="79" spans="1:11" ht="37.5">
      <c r="A79" s="67"/>
      <c r="B79" s="62" t="s">
        <v>295</v>
      </c>
      <c r="C79" s="63" t="s">
        <v>296</v>
      </c>
      <c r="D79" s="349">
        <v>535766</v>
      </c>
      <c r="E79" s="349">
        <v>416906</v>
      </c>
      <c r="F79" s="406">
        <f>F9+F10+F50+F51</f>
        <v>485607</v>
      </c>
      <c r="G79" s="406">
        <f>G9+G10+G50+G51</f>
        <v>457578</v>
      </c>
      <c r="H79" s="365">
        <f>G79/F79</f>
        <v>0.9422804860720706</v>
      </c>
      <c r="I79" s="528"/>
      <c r="J79" s="527"/>
      <c r="K79" s="527"/>
    </row>
    <row r="80" spans="1:11" ht="18.75">
      <c r="A80" s="67">
        <v>88</v>
      </c>
      <c r="B80" s="62" t="s">
        <v>297</v>
      </c>
      <c r="C80" s="63" t="s">
        <v>298</v>
      </c>
      <c r="D80" s="36">
        <v>7132</v>
      </c>
      <c r="E80" s="36"/>
      <c r="F80" s="407"/>
      <c r="G80" s="362">
        <v>7132</v>
      </c>
      <c r="H80" s="365"/>
      <c r="I80" s="527"/>
      <c r="J80" s="527"/>
      <c r="K80" s="527"/>
    </row>
    <row r="81" spans="1:8" ht="18.75">
      <c r="A81" s="67"/>
      <c r="B81" s="62" t="s">
        <v>299</v>
      </c>
      <c r="C81" s="69"/>
      <c r="D81" s="36"/>
      <c r="E81" s="36"/>
      <c r="F81" s="407"/>
      <c r="G81" s="362"/>
      <c r="H81" s="365"/>
    </row>
    <row r="82" spans="1:8" ht="37.5">
      <c r="A82" s="67"/>
      <c r="B82" s="62" t="s">
        <v>300</v>
      </c>
      <c r="C82" s="63" t="s">
        <v>301</v>
      </c>
      <c r="D82" s="349">
        <f>D83+D92-D93+D94+D95+D96-D97+D98+D101-D102</f>
        <v>232435</v>
      </c>
      <c r="E82" s="349">
        <f>E83+E92-E93+E94+E95+E96-E97+E98+E101-E102</f>
        <v>258606</v>
      </c>
      <c r="F82" s="349">
        <f>F83+F92-F93+F94+F95+F96-F97+F98+F101-F102</f>
        <v>199486</v>
      </c>
      <c r="G82" s="349">
        <f>G83+G92-G93+G94+G95+G96-G97+G98+G101-G102</f>
        <v>212254</v>
      </c>
      <c r="H82" s="365">
        <f>G82/F82</f>
        <v>1.0640044915432663</v>
      </c>
    </row>
    <row r="83" spans="1:9" ht="37.5">
      <c r="A83" s="67">
        <v>30</v>
      </c>
      <c r="B83" s="62" t="s">
        <v>302</v>
      </c>
      <c r="C83" s="63" t="s">
        <v>303</v>
      </c>
      <c r="D83" s="362">
        <f>D84+D85+D86+D87+D88+D89+D90+D91</f>
        <v>71982</v>
      </c>
      <c r="E83" s="362">
        <f>E84+E85+E86+E87+E88+E89+E90+E91</f>
        <v>71982</v>
      </c>
      <c r="F83" s="362">
        <f>F84+F85+F86+F87+F88+F89+F90+F91</f>
        <v>71982</v>
      </c>
      <c r="G83" s="362">
        <f>G84+G85+G86+G87+G88+G89+G90+G91</f>
        <v>71982</v>
      </c>
      <c r="H83" s="365">
        <f>G83/F83</f>
        <v>1</v>
      </c>
      <c r="I83" s="411"/>
    </row>
    <row r="84" spans="1:8" ht="18.75">
      <c r="A84" s="65">
        <v>300</v>
      </c>
      <c r="B84" s="64" t="s">
        <v>304</v>
      </c>
      <c r="C84" s="63" t="s">
        <v>305</v>
      </c>
      <c r="D84" s="36"/>
      <c r="E84" s="36"/>
      <c r="F84" s="407"/>
      <c r="G84" s="362"/>
      <c r="H84" s="365"/>
    </row>
    <row r="85" spans="1:8" ht="18.75">
      <c r="A85" s="65">
        <v>301</v>
      </c>
      <c r="B85" s="64" t="s">
        <v>306</v>
      </c>
      <c r="C85" s="63" t="s">
        <v>307</v>
      </c>
      <c r="D85" s="36"/>
      <c r="E85" s="36"/>
      <c r="F85" s="407"/>
      <c r="G85" s="362"/>
      <c r="H85" s="365"/>
    </row>
    <row r="86" spans="1:8" ht="18.75">
      <c r="A86" s="65">
        <v>302</v>
      </c>
      <c r="B86" s="64" t="s">
        <v>308</v>
      </c>
      <c r="C86" s="63" t="s">
        <v>309</v>
      </c>
      <c r="D86" s="36"/>
      <c r="E86" s="36"/>
      <c r="F86" s="407"/>
      <c r="G86" s="362"/>
      <c r="H86" s="365"/>
    </row>
    <row r="87" spans="1:8" ht="18.75">
      <c r="A87" s="65">
        <v>303</v>
      </c>
      <c r="B87" s="64" t="s">
        <v>310</v>
      </c>
      <c r="C87" s="63" t="s">
        <v>311</v>
      </c>
      <c r="D87" s="36">
        <v>24188</v>
      </c>
      <c r="E87" s="36">
        <v>24188</v>
      </c>
      <c r="F87" s="409">
        <v>24188</v>
      </c>
      <c r="G87" s="362">
        <v>24188</v>
      </c>
      <c r="H87" s="365">
        <f>G87/F87</f>
        <v>1</v>
      </c>
    </row>
    <row r="88" spans="1:8" ht="18.75">
      <c r="A88" s="65">
        <v>304</v>
      </c>
      <c r="B88" s="64" t="s">
        <v>312</v>
      </c>
      <c r="C88" s="63" t="s">
        <v>313</v>
      </c>
      <c r="D88" s="36"/>
      <c r="E88" s="36"/>
      <c r="F88" s="407"/>
      <c r="G88" s="362"/>
      <c r="H88" s="365"/>
    </row>
    <row r="89" spans="1:8" ht="18.75">
      <c r="A89" s="65">
        <v>305</v>
      </c>
      <c r="B89" s="64" t="s">
        <v>314</v>
      </c>
      <c r="C89" s="63" t="s">
        <v>315</v>
      </c>
      <c r="D89" s="36"/>
      <c r="E89" s="36"/>
      <c r="F89" s="407"/>
      <c r="G89" s="362"/>
      <c r="H89" s="365"/>
    </row>
    <row r="90" spans="1:8" ht="18.75">
      <c r="A90" s="65">
        <v>306</v>
      </c>
      <c r="B90" s="64" t="s">
        <v>316</v>
      </c>
      <c r="C90" s="63" t="s">
        <v>317</v>
      </c>
      <c r="D90" s="36"/>
      <c r="E90" s="36"/>
      <c r="F90" s="407"/>
      <c r="G90" s="362"/>
      <c r="H90" s="365"/>
    </row>
    <row r="91" spans="1:8" ht="18.75">
      <c r="A91" s="65">
        <v>309</v>
      </c>
      <c r="B91" s="64" t="s">
        <v>318</v>
      </c>
      <c r="C91" s="63" t="s">
        <v>319</v>
      </c>
      <c r="D91" s="36">
        <v>47794</v>
      </c>
      <c r="E91" s="36">
        <v>47794</v>
      </c>
      <c r="F91" s="407">
        <v>47794</v>
      </c>
      <c r="G91" s="362">
        <v>47794</v>
      </c>
      <c r="H91" s="365">
        <f>G91/F91</f>
        <v>1</v>
      </c>
    </row>
    <row r="92" spans="1:8" ht="18.75">
      <c r="A92" s="67">
        <v>31</v>
      </c>
      <c r="B92" s="62" t="s">
        <v>320</v>
      </c>
      <c r="C92" s="63" t="s">
        <v>321</v>
      </c>
      <c r="D92" s="36"/>
      <c r="E92" s="36"/>
      <c r="F92" s="407"/>
      <c r="G92" s="362"/>
      <c r="H92" s="365"/>
    </row>
    <row r="93" spans="1:8" ht="18.75">
      <c r="A93" s="67" t="s">
        <v>322</v>
      </c>
      <c r="B93" s="62" t="s">
        <v>323</v>
      </c>
      <c r="C93" s="63" t="s">
        <v>324</v>
      </c>
      <c r="D93" s="36"/>
      <c r="E93" s="36"/>
      <c r="F93" s="407"/>
      <c r="G93" s="362"/>
      <c r="H93" s="365"/>
    </row>
    <row r="94" spans="1:8" ht="18.75">
      <c r="A94" s="67">
        <v>32</v>
      </c>
      <c r="B94" s="62" t="s">
        <v>325</v>
      </c>
      <c r="C94" s="63" t="s">
        <v>326</v>
      </c>
      <c r="D94" s="36"/>
      <c r="E94" s="36"/>
      <c r="F94" s="407"/>
      <c r="G94" s="362"/>
      <c r="H94" s="365"/>
    </row>
    <row r="95" spans="1:8" ht="56.25">
      <c r="A95" s="67">
        <v>330</v>
      </c>
      <c r="B95" s="62" t="s">
        <v>327</v>
      </c>
      <c r="C95" s="63" t="s">
        <v>328</v>
      </c>
      <c r="D95" s="36">
        <v>109752</v>
      </c>
      <c r="E95" s="36">
        <v>113841</v>
      </c>
      <c r="F95" s="409">
        <v>113841</v>
      </c>
      <c r="G95" s="362">
        <v>109752</v>
      </c>
      <c r="H95" s="365">
        <f>G95/F95</f>
        <v>0.9640814820670935</v>
      </c>
    </row>
    <row r="96" spans="1:8" ht="75">
      <c r="A96" s="67" t="s">
        <v>329</v>
      </c>
      <c r="B96" s="62" t="s">
        <v>330</v>
      </c>
      <c r="C96" s="63" t="s">
        <v>331</v>
      </c>
      <c r="D96" s="36"/>
      <c r="E96" s="36"/>
      <c r="F96" s="407"/>
      <c r="G96" s="362"/>
      <c r="H96" s="365"/>
    </row>
    <row r="97" spans="1:8" ht="75">
      <c r="A97" s="67" t="s">
        <v>329</v>
      </c>
      <c r="B97" s="62" t="s">
        <v>332</v>
      </c>
      <c r="C97" s="63" t="s">
        <v>333</v>
      </c>
      <c r="D97" s="36">
        <v>50</v>
      </c>
      <c r="E97" s="36">
        <v>50</v>
      </c>
      <c r="F97" s="407">
        <v>50</v>
      </c>
      <c r="G97" s="362">
        <v>50</v>
      </c>
      <c r="H97" s="365">
        <f>G97/F97</f>
        <v>1</v>
      </c>
    </row>
    <row r="98" spans="1:8" ht="18.75">
      <c r="A98" s="67">
        <v>34</v>
      </c>
      <c r="B98" s="62" t="s">
        <v>334</v>
      </c>
      <c r="C98" s="63" t="s">
        <v>335</v>
      </c>
      <c r="D98" s="349">
        <f>D99+D100</f>
        <v>50751</v>
      </c>
      <c r="E98" s="349">
        <f>E99+E100</f>
        <v>72833</v>
      </c>
      <c r="F98" s="349">
        <f>F99+F100</f>
        <v>50709</v>
      </c>
      <c r="G98" s="349">
        <f>G99+G100</f>
        <v>50751</v>
      </c>
      <c r="H98" s="365">
        <f>G98/F98</f>
        <v>1.0008282553392889</v>
      </c>
    </row>
    <row r="99" spans="1:8" ht="18.75">
      <c r="A99" s="65">
        <v>340</v>
      </c>
      <c r="B99" s="64" t="s">
        <v>336</v>
      </c>
      <c r="C99" s="63" t="s">
        <v>337</v>
      </c>
      <c r="D99" s="36">
        <v>50471</v>
      </c>
      <c r="E99" s="36">
        <v>50709</v>
      </c>
      <c r="F99" s="407">
        <v>50709</v>
      </c>
      <c r="G99" s="362">
        <v>50471</v>
      </c>
      <c r="H99" s="365">
        <f>G99/F99</f>
        <v>0.995306553077363</v>
      </c>
    </row>
    <row r="100" spans="1:8" ht="18.75">
      <c r="A100" s="65">
        <v>341</v>
      </c>
      <c r="B100" s="64" t="s">
        <v>338</v>
      </c>
      <c r="C100" s="63" t="s">
        <v>339</v>
      </c>
      <c r="D100" s="36">
        <v>280</v>
      </c>
      <c r="E100" s="36">
        <v>22124</v>
      </c>
      <c r="F100" s="407"/>
      <c r="G100" s="362">
        <v>280</v>
      </c>
      <c r="H100" s="365" t="e">
        <f>G100/F100</f>
        <v>#DIV/0!</v>
      </c>
    </row>
    <row r="101" spans="1:8" ht="18.75">
      <c r="A101" s="67"/>
      <c r="B101" s="62" t="s">
        <v>340</v>
      </c>
      <c r="C101" s="63" t="s">
        <v>341</v>
      </c>
      <c r="D101" s="36"/>
      <c r="E101" s="36"/>
      <c r="F101" s="407"/>
      <c r="G101" s="362"/>
      <c r="H101" s="365"/>
    </row>
    <row r="102" spans="1:8" ht="18.75">
      <c r="A102" s="67">
        <v>35</v>
      </c>
      <c r="B102" s="62" t="s">
        <v>342</v>
      </c>
      <c r="C102" s="63" t="s">
        <v>343</v>
      </c>
      <c r="D102" s="349">
        <v>0</v>
      </c>
      <c r="E102" s="349">
        <v>0</v>
      </c>
      <c r="F102" s="406">
        <f>F103+F104</f>
        <v>36996</v>
      </c>
      <c r="G102" s="349">
        <f>G103+G104</f>
        <v>20181</v>
      </c>
      <c r="H102" s="365"/>
    </row>
    <row r="103" spans="1:8" ht="18.75">
      <c r="A103" s="65">
        <v>350</v>
      </c>
      <c r="B103" s="64" t="s">
        <v>344</v>
      </c>
      <c r="C103" s="63" t="s">
        <v>345</v>
      </c>
      <c r="D103" s="36">
        <v>0</v>
      </c>
      <c r="E103" s="36"/>
      <c r="F103" s="407"/>
      <c r="G103" s="362">
        <v>0</v>
      </c>
      <c r="H103" s="365"/>
    </row>
    <row r="104" spans="1:8" ht="18.75">
      <c r="A104" s="65">
        <v>351</v>
      </c>
      <c r="B104" s="64" t="s">
        <v>346</v>
      </c>
      <c r="C104" s="63" t="s">
        <v>347</v>
      </c>
      <c r="D104" s="36"/>
      <c r="E104" s="36"/>
      <c r="F104" s="407">
        <v>36996</v>
      </c>
      <c r="G104" s="362">
        <v>20181</v>
      </c>
      <c r="H104" s="365"/>
    </row>
    <row r="105" spans="1:9" ht="33" customHeight="1">
      <c r="A105" s="67"/>
      <c r="B105" s="62" t="s">
        <v>348</v>
      </c>
      <c r="C105" s="63" t="s">
        <v>349</v>
      </c>
      <c r="D105" s="362">
        <f>D106+D113</f>
        <v>84462</v>
      </c>
      <c r="E105" s="362">
        <f>E106+E113</f>
        <v>102476</v>
      </c>
      <c r="F105" s="362">
        <f>F106+F113</f>
        <v>109461</v>
      </c>
      <c r="G105" s="362">
        <f>G106+G113</f>
        <v>84366</v>
      </c>
      <c r="H105" s="365">
        <f>G105/F105</f>
        <v>0.7707402636555486</v>
      </c>
      <c r="I105" s="411"/>
    </row>
    <row r="106" spans="1:8" ht="20.25" customHeight="1">
      <c r="A106" s="67">
        <v>40</v>
      </c>
      <c r="B106" s="62" t="s">
        <v>350</v>
      </c>
      <c r="C106" s="63" t="s">
        <v>351</v>
      </c>
      <c r="D106" s="349">
        <f>D107+D108+D109+D110+D111+D112</f>
        <v>61371</v>
      </c>
      <c r="E106" s="349">
        <f>E107+E108+E109+E110+E111+E112</f>
        <v>79384</v>
      </c>
      <c r="F106" s="349">
        <f>F107+F108+F109+F110+F111+F112</f>
        <v>79384</v>
      </c>
      <c r="G106" s="349">
        <f>G107+G108+G109+G110+G111+G112</f>
        <v>61275</v>
      </c>
      <c r="H106" s="365">
        <f>G106/F106</f>
        <v>0.7718809835735161</v>
      </c>
    </row>
    <row r="107" spans="1:8" ht="18.75">
      <c r="A107" s="65">
        <v>400</v>
      </c>
      <c r="B107" s="64" t="s">
        <v>352</v>
      </c>
      <c r="C107" s="63" t="s">
        <v>353</v>
      </c>
      <c r="D107" s="36"/>
      <c r="E107" s="36"/>
      <c r="F107" s="407"/>
      <c r="G107" s="362"/>
      <c r="H107" s="365"/>
    </row>
    <row r="108" spans="1:8" ht="18.75">
      <c r="A108" s="65">
        <v>401</v>
      </c>
      <c r="B108" s="64" t="s">
        <v>354</v>
      </c>
      <c r="C108" s="63" t="s">
        <v>355</v>
      </c>
      <c r="D108" s="36"/>
      <c r="E108" s="36"/>
      <c r="F108" s="407"/>
      <c r="G108" s="362"/>
      <c r="H108" s="365"/>
    </row>
    <row r="109" spans="1:8" ht="18.75">
      <c r="A109" s="65">
        <v>403</v>
      </c>
      <c r="B109" s="64" t="s">
        <v>356</v>
      </c>
      <c r="C109" s="63" t="s">
        <v>357</v>
      </c>
      <c r="D109" s="36"/>
      <c r="E109" s="36"/>
      <c r="F109" s="407"/>
      <c r="G109" s="362"/>
      <c r="H109" s="365"/>
    </row>
    <row r="110" spans="1:8" ht="18.75">
      <c r="A110" s="65">
        <v>404</v>
      </c>
      <c r="B110" s="64" t="s">
        <v>358</v>
      </c>
      <c r="C110" s="63" t="s">
        <v>359</v>
      </c>
      <c r="D110" s="36">
        <v>12301</v>
      </c>
      <c r="E110" s="36">
        <v>12500</v>
      </c>
      <c r="F110" s="407">
        <v>12500</v>
      </c>
      <c r="G110" s="362">
        <v>12205</v>
      </c>
      <c r="H110" s="365">
        <f>G110/F110</f>
        <v>0.9764</v>
      </c>
    </row>
    <row r="111" spans="1:8" ht="18.75">
      <c r="A111" s="65">
        <v>405</v>
      </c>
      <c r="B111" s="64" t="s">
        <v>360</v>
      </c>
      <c r="C111" s="63" t="s">
        <v>361</v>
      </c>
      <c r="D111" s="36">
        <v>49070</v>
      </c>
      <c r="E111" s="36">
        <v>66884</v>
      </c>
      <c r="F111" s="407">
        <v>66884</v>
      </c>
      <c r="G111" s="362">
        <v>49070</v>
      </c>
      <c r="H111" s="365">
        <f>G111/F111</f>
        <v>0.733658274026673</v>
      </c>
    </row>
    <row r="112" spans="1:8" ht="18.75">
      <c r="A112" s="65" t="s">
        <v>362</v>
      </c>
      <c r="B112" s="64" t="s">
        <v>363</v>
      </c>
      <c r="C112" s="63" t="s">
        <v>364</v>
      </c>
      <c r="D112" s="36"/>
      <c r="E112" s="36"/>
      <c r="F112" s="407"/>
      <c r="G112" s="362"/>
      <c r="H112" s="365"/>
    </row>
    <row r="113" spans="1:8" ht="37.5">
      <c r="A113" s="67">
        <v>41</v>
      </c>
      <c r="B113" s="62" t="s">
        <v>365</v>
      </c>
      <c r="C113" s="63" t="s">
        <v>366</v>
      </c>
      <c r="D113" s="406">
        <f>D114+D115+D116+D117+D118+D119+D120+D121</f>
        <v>23091</v>
      </c>
      <c r="E113" s="406">
        <f>E114+E115+E116+E117+E118+E119+E120+E121</f>
        <v>23092</v>
      </c>
      <c r="F113" s="406">
        <f>F114+F115+F116+F117+F118+F119+F120+F121</f>
        <v>30077</v>
      </c>
      <c r="G113" s="349">
        <f>G114+G115+G116+G117+G118+G119+G120+G121</f>
        <v>23091</v>
      </c>
      <c r="H113" s="365">
        <f>G113/F113</f>
        <v>0.7677294942979686</v>
      </c>
    </row>
    <row r="114" spans="1:8" ht="18.75">
      <c r="A114" s="65">
        <v>410</v>
      </c>
      <c r="B114" s="64" t="s">
        <v>367</v>
      </c>
      <c r="C114" s="63" t="s">
        <v>368</v>
      </c>
      <c r="D114" s="36"/>
      <c r="E114" s="36"/>
      <c r="F114" s="407"/>
      <c r="G114" s="362"/>
      <c r="H114" s="365"/>
    </row>
    <row r="115" spans="1:8" ht="18.75">
      <c r="A115" s="65">
        <v>411</v>
      </c>
      <c r="B115" s="64" t="s">
        <v>369</v>
      </c>
      <c r="C115" s="63" t="s">
        <v>370</v>
      </c>
      <c r="D115" s="36"/>
      <c r="E115" s="36"/>
      <c r="F115" s="407"/>
      <c r="G115" s="362"/>
      <c r="H115" s="365"/>
    </row>
    <row r="116" spans="1:8" ht="18.75">
      <c r="A116" s="65">
        <v>412</v>
      </c>
      <c r="B116" s="64" t="s">
        <v>371</v>
      </c>
      <c r="C116" s="63" t="s">
        <v>372</v>
      </c>
      <c r="D116" s="36"/>
      <c r="E116" s="36"/>
      <c r="F116" s="407"/>
      <c r="G116" s="362"/>
      <c r="H116" s="365"/>
    </row>
    <row r="117" spans="1:8" ht="37.5">
      <c r="A117" s="65">
        <v>413</v>
      </c>
      <c r="B117" s="64" t="s">
        <v>373</v>
      </c>
      <c r="C117" s="63" t="s">
        <v>374</v>
      </c>
      <c r="D117" s="36"/>
      <c r="E117" s="36"/>
      <c r="F117" s="407"/>
      <c r="G117" s="362"/>
      <c r="H117" s="365"/>
    </row>
    <row r="118" spans="1:8" ht="18.75">
      <c r="A118" s="65">
        <v>414</v>
      </c>
      <c r="B118" s="64" t="s">
        <v>375</v>
      </c>
      <c r="C118" s="63" t="s">
        <v>376</v>
      </c>
      <c r="D118" s="36">
        <v>23091</v>
      </c>
      <c r="E118" s="36">
        <v>23092</v>
      </c>
      <c r="F118" s="407">
        <v>30077</v>
      </c>
      <c r="G118" s="362">
        <v>23091</v>
      </c>
      <c r="H118" s="365">
        <f>G118/F118</f>
        <v>0.7677294942979686</v>
      </c>
    </row>
    <row r="119" spans="1:8" ht="18.75">
      <c r="A119" s="65">
        <v>415</v>
      </c>
      <c r="B119" s="64" t="s">
        <v>377</v>
      </c>
      <c r="C119" s="63" t="s">
        <v>378</v>
      </c>
      <c r="D119" s="36"/>
      <c r="E119" s="36"/>
      <c r="F119" s="407"/>
      <c r="G119" s="362"/>
      <c r="H119" s="365"/>
    </row>
    <row r="120" spans="1:8" ht="18.75">
      <c r="A120" s="65">
        <v>416</v>
      </c>
      <c r="B120" s="64" t="s">
        <v>379</v>
      </c>
      <c r="C120" s="63" t="s">
        <v>380</v>
      </c>
      <c r="D120" s="36"/>
      <c r="E120" s="36"/>
      <c r="F120" s="407"/>
      <c r="G120" s="362"/>
      <c r="H120" s="365"/>
    </row>
    <row r="121" spans="1:8" ht="18.75">
      <c r="A121" s="65">
        <v>419</v>
      </c>
      <c r="B121" s="64" t="s">
        <v>381</v>
      </c>
      <c r="C121" s="63" t="s">
        <v>382</v>
      </c>
      <c r="D121" s="36"/>
      <c r="E121" s="36"/>
      <c r="F121" s="407"/>
      <c r="G121" s="362"/>
      <c r="H121" s="365"/>
    </row>
    <row r="122" spans="1:8" ht="18.75">
      <c r="A122" s="67">
        <v>498</v>
      </c>
      <c r="B122" s="62" t="s">
        <v>383</v>
      </c>
      <c r="C122" s="63" t="s">
        <v>384</v>
      </c>
      <c r="D122" s="36"/>
      <c r="E122" s="36"/>
      <c r="F122" s="407"/>
      <c r="G122" s="362"/>
      <c r="H122" s="365"/>
    </row>
    <row r="123" spans="1:8" ht="37.5">
      <c r="A123" s="67" t="s">
        <v>385</v>
      </c>
      <c r="B123" s="62" t="s">
        <v>386</v>
      </c>
      <c r="C123" s="63" t="s">
        <v>387</v>
      </c>
      <c r="D123" s="349">
        <f>D124+D131+D132+D140+D141+D142+D143</f>
        <v>218869</v>
      </c>
      <c r="E123" s="349">
        <f>E124+E131+E132+E140+E141+E142+E143</f>
        <v>55824</v>
      </c>
      <c r="F123" s="349">
        <f>F124+F131+F132+F140+F141+F142+F143</f>
        <v>176660</v>
      </c>
      <c r="G123" s="349">
        <f>G124+G131+G132+G140+G141+G142+G143</f>
        <v>160958</v>
      </c>
      <c r="H123" s="365">
        <f>G123/F123</f>
        <v>0.9111174006566286</v>
      </c>
    </row>
    <row r="124" spans="1:8" ht="37.5">
      <c r="A124" s="67">
        <v>42</v>
      </c>
      <c r="B124" s="62" t="s">
        <v>388</v>
      </c>
      <c r="C124" s="63" t="s">
        <v>389</v>
      </c>
      <c r="D124" s="362">
        <f>D125+D126+D127+D128+D129+D130</f>
        <v>9313</v>
      </c>
      <c r="E124" s="362">
        <f>E125+E126+E127+E128+E129+E130</f>
        <v>9314</v>
      </c>
      <c r="F124" s="362">
        <f>F125+F126+F127+F128+F129+F130</f>
        <v>2329</v>
      </c>
      <c r="G124" s="362">
        <f>G125+G126+G127+G128+G129+G130</f>
        <v>7131</v>
      </c>
      <c r="H124" s="365">
        <f>G124/F124</f>
        <v>3.0618291112065266</v>
      </c>
    </row>
    <row r="125" spans="1:8" ht="18.75">
      <c r="A125" s="65">
        <v>420</v>
      </c>
      <c r="B125" s="64" t="s">
        <v>390</v>
      </c>
      <c r="C125" s="63" t="s">
        <v>391</v>
      </c>
      <c r="D125" s="36"/>
      <c r="E125" s="36"/>
      <c r="F125" s="407"/>
      <c r="G125" s="362"/>
      <c r="H125" s="365"/>
    </row>
    <row r="126" spans="1:8" ht="18.75">
      <c r="A126" s="65">
        <v>421</v>
      </c>
      <c r="B126" s="64" t="s">
        <v>392</v>
      </c>
      <c r="C126" s="63" t="s">
        <v>393</v>
      </c>
      <c r="D126" s="36"/>
      <c r="E126" s="36"/>
      <c r="F126" s="407"/>
      <c r="G126" s="362"/>
      <c r="H126" s="365"/>
    </row>
    <row r="127" spans="1:8" ht="18.75">
      <c r="A127" s="65">
        <v>422</v>
      </c>
      <c r="B127" s="64" t="s">
        <v>280</v>
      </c>
      <c r="C127" s="63" t="s">
        <v>394</v>
      </c>
      <c r="D127" s="36"/>
      <c r="E127" s="36"/>
      <c r="F127" s="407"/>
      <c r="G127" s="362"/>
      <c r="H127" s="365"/>
    </row>
    <row r="128" spans="1:8" ht="18.75">
      <c r="A128" s="65">
        <v>423</v>
      </c>
      <c r="B128" s="64" t="s">
        <v>283</v>
      </c>
      <c r="C128" s="63" t="s">
        <v>395</v>
      </c>
      <c r="D128" s="36"/>
      <c r="E128" s="36"/>
      <c r="F128" s="407"/>
      <c r="G128" s="362"/>
      <c r="H128" s="365"/>
    </row>
    <row r="129" spans="1:8" ht="37.5">
      <c r="A129" s="65">
        <v>427</v>
      </c>
      <c r="B129" s="64" t="s">
        <v>396</v>
      </c>
      <c r="C129" s="63" t="s">
        <v>397</v>
      </c>
      <c r="D129" s="36"/>
      <c r="E129" s="36"/>
      <c r="F129" s="407"/>
      <c r="G129" s="362"/>
      <c r="H129" s="365"/>
    </row>
    <row r="130" spans="1:8" ht="18.75">
      <c r="A130" s="65" t="s">
        <v>398</v>
      </c>
      <c r="B130" s="64" t="s">
        <v>399</v>
      </c>
      <c r="C130" s="63" t="s">
        <v>400</v>
      </c>
      <c r="D130" s="36">
        <v>9313</v>
      </c>
      <c r="E130" s="36">
        <v>9314</v>
      </c>
      <c r="F130" s="407">
        <v>2329</v>
      </c>
      <c r="G130" s="362">
        <v>7131</v>
      </c>
      <c r="H130" s="365">
        <f>G130/F130</f>
        <v>3.0618291112065266</v>
      </c>
    </row>
    <row r="131" spans="1:8" ht="18.75">
      <c r="A131" s="67">
        <v>430</v>
      </c>
      <c r="B131" s="62" t="s">
        <v>401</v>
      </c>
      <c r="C131" s="63" t="s">
        <v>402</v>
      </c>
      <c r="D131" s="36">
        <v>31</v>
      </c>
      <c r="E131" s="36"/>
      <c r="F131" s="407"/>
      <c r="G131" s="362">
        <v>31</v>
      </c>
      <c r="H131" s="365"/>
    </row>
    <row r="132" spans="1:8" ht="37.5">
      <c r="A132" s="67" t="s">
        <v>403</v>
      </c>
      <c r="B132" s="62" t="s">
        <v>404</v>
      </c>
      <c r="C132" s="63" t="s">
        <v>405</v>
      </c>
      <c r="D132" s="349">
        <f>D133+D134+D135+D136+D137+D138+D139</f>
        <v>70159</v>
      </c>
      <c r="E132" s="349">
        <f>E133+E134+E135+E136+E137+E138+E139</f>
        <v>46510</v>
      </c>
      <c r="F132" s="349">
        <f>F133+F134+F135+F136+F137+F138+F139</f>
        <v>54134</v>
      </c>
      <c r="G132" s="349">
        <f>G133+G134+G135+G136+G137+G138+G139</f>
        <v>24024</v>
      </c>
      <c r="H132" s="365">
        <f>G132/F132</f>
        <v>0.4437876380832748</v>
      </c>
    </row>
    <row r="133" spans="1:8" ht="18.75">
      <c r="A133" s="65">
        <v>431</v>
      </c>
      <c r="B133" s="64" t="s">
        <v>406</v>
      </c>
      <c r="C133" s="63" t="s">
        <v>407</v>
      </c>
      <c r="D133" s="36"/>
      <c r="E133" s="36"/>
      <c r="F133" s="407"/>
      <c r="G133" s="362"/>
      <c r="H133" s="365"/>
    </row>
    <row r="134" spans="1:8" ht="18.75">
      <c r="A134" s="65">
        <v>432</v>
      </c>
      <c r="B134" s="64" t="s">
        <v>408</v>
      </c>
      <c r="C134" s="63" t="s">
        <v>409</v>
      </c>
      <c r="D134" s="36"/>
      <c r="E134" s="36"/>
      <c r="F134" s="407"/>
      <c r="G134" s="362"/>
      <c r="H134" s="365"/>
    </row>
    <row r="135" spans="1:8" ht="18.75">
      <c r="A135" s="65">
        <v>433</v>
      </c>
      <c r="B135" s="64" t="s">
        <v>410</v>
      </c>
      <c r="C135" s="63" t="s">
        <v>411</v>
      </c>
      <c r="D135" s="36"/>
      <c r="E135" s="36"/>
      <c r="F135" s="407"/>
      <c r="G135" s="362"/>
      <c r="H135" s="365"/>
    </row>
    <row r="136" spans="1:8" ht="18.75">
      <c r="A136" s="65">
        <v>434</v>
      </c>
      <c r="B136" s="64" t="s">
        <v>412</v>
      </c>
      <c r="C136" s="63" t="s">
        <v>413</v>
      </c>
      <c r="D136" s="36"/>
      <c r="E136" s="36"/>
      <c r="F136" s="407"/>
      <c r="G136" s="362"/>
      <c r="H136" s="365"/>
    </row>
    <row r="137" spans="1:8" ht="18.75">
      <c r="A137" s="65">
        <v>435</v>
      </c>
      <c r="B137" s="64" t="s">
        <v>414</v>
      </c>
      <c r="C137" s="63" t="s">
        <v>415</v>
      </c>
      <c r="D137" s="36">
        <v>70159</v>
      </c>
      <c r="E137" s="36">
        <v>46510</v>
      </c>
      <c r="F137" s="407">
        <v>54134</v>
      </c>
      <c r="G137" s="362">
        <v>24024</v>
      </c>
      <c r="H137" s="365">
        <f>G137/F137</f>
        <v>0.4437876380832748</v>
      </c>
    </row>
    <row r="138" spans="1:8" ht="18.75">
      <c r="A138" s="65">
        <v>436</v>
      </c>
      <c r="B138" s="64" t="s">
        <v>416</v>
      </c>
      <c r="C138" s="63" t="s">
        <v>417</v>
      </c>
      <c r="D138" s="36"/>
      <c r="E138" s="36"/>
      <c r="F138" s="407"/>
      <c r="G138" s="362"/>
      <c r="H138" s="365"/>
    </row>
    <row r="139" spans="1:8" ht="18.75">
      <c r="A139" s="65">
        <v>439</v>
      </c>
      <c r="B139" s="64" t="s">
        <v>418</v>
      </c>
      <c r="C139" s="63" t="s">
        <v>419</v>
      </c>
      <c r="D139" s="36"/>
      <c r="E139" s="36"/>
      <c r="F139" s="407"/>
      <c r="G139" s="362"/>
      <c r="H139" s="365"/>
    </row>
    <row r="140" spans="1:8" ht="18.75">
      <c r="A140" s="67" t="s">
        <v>420</v>
      </c>
      <c r="B140" s="62" t="s">
        <v>421</v>
      </c>
      <c r="C140" s="63" t="s">
        <v>422</v>
      </c>
      <c r="D140" s="36">
        <v>13516</v>
      </c>
      <c r="E140" s="36"/>
      <c r="F140" s="407"/>
      <c r="G140" s="362">
        <f>5945-1</f>
        <v>5944</v>
      </c>
      <c r="H140" s="365"/>
    </row>
    <row r="141" spans="1:8" ht="18.75">
      <c r="A141" s="67">
        <v>47</v>
      </c>
      <c r="B141" s="62" t="s">
        <v>423</v>
      </c>
      <c r="C141" s="63" t="s">
        <v>424</v>
      </c>
      <c r="D141" s="36"/>
      <c r="E141" s="36"/>
      <c r="F141" s="407"/>
      <c r="G141" s="362">
        <v>2680</v>
      </c>
      <c r="H141" s="365"/>
    </row>
    <row r="142" spans="1:8" ht="37.5">
      <c r="A142" s="67">
        <v>48</v>
      </c>
      <c r="B142" s="62" t="s">
        <v>425</v>
      </c>
      <c r="C142" s="63" t="s">
        <v>426</v>
      </c>
      <c r="D142" s="36">
        <v>1360</v>
      </c>
      <c r="E142" s="36"/>
      <c r="F142" s="407"/>
      <c r="G142" s="362">
        <v>951</v>
      </c>
      <c r="H142" s="365"/>
    </row>
    <row r="143" spans="1:8" ht="18.75">
      <c r="A143" s="67" t="s">
        <v>427</v>
      </c>
      <c r="B143" s="62" t="s">
        <v>428</v>
      </c>
      <c r="C143" s="63" t="s">
        <v>429</v>
      </c>
      <c r="D143" s="36">
        <v>124490</v>
      </c>
      <c r="E143" s="36">
        <v>0</v>
      </c>
      <c r="F143" s="407">
        <v>120197</v>
      </c>
      <c r="G143" s="362">
        <f>120198-1</f>
        <v>120197</v>
      </c>
      <c r="H143" s="365">
        <f>G143/F143</f>
        <v>1</v>
      </c>
    </row>
    <row r="144" spans="1:8" ht="56.25">
      <c r="A144" s="67"/>
      <c r="B144" s="62" t="s">
        <v>430</v>
      </c>
      <c r="C144" s="63" t="s">
        <v>431</v>
      </c>
      <c r="D144" s="36"/>
      <c r="E144" s="36"/>
      <c r="F144" s="407"/>
      <c r="G144" s="362"/>
      <c r="H144" s="365"/>
    </row>
    <row r="145" spans="1:8" ht="18.75">
      <c r="A145" s="67"/>
      <c r="B145" s="62" t="s">
        <v>432</v>
      </c>
      <c r="C145" s="63" t="s">
        <v>433</v>
      </c>
      <c r="D145" s="349">
        <v>535766</v>
      </c>
      <c r="E145" s="406">
        <f>E105+E123+E122+E82-E144</f>
        <v>416906</v>
      </c>
      <c r="F145" s="406">
        <f>F105+F123+F122+F82-F144</f>
        <v>485607</v>
      </c>
      <c r="G145" s="406">
        <f>G105+G123+G122+G82-G144</f>
        <v>457578</v>
      </c>
      <c r="H145" s="365">
        <f>G145/F145</f>
        <v>0.9422804860720706</v>
      </c>
    </row>
    <row r="146" spans="1:8" ht="19.5" thickBot="1">
      <c r="A146" s="70">
        <v>89</v>
      </c>
      <c r="B146" s="71" t="s">
        <v>434</v>
      </c>
      <c r="C146" s="72" t="s">
        <v>435</v>
      </c>
      <c r="D146" s="351">
        <v>7132</v>
      </c>
      <c r="E146" s="351"/>
      <c r="F146" s="410"/>
      <c r="G146" s="362">
        <v>7132</v>
      </c>
      <c r="H146" s="367"/>
    </row>
    <row r="147" spans="1:8" ht="15.75">
      <c r="A147" s="54"/>
      <c r="B147" s="54"/>
      <c r="C147" s="54"/>
      <c r="D147" s="352"/>
      <c r="E147" s="352"/>
      <c r="F147" s="352"/>
      <c r="G147" s="353"/>
      <c r="H147" s="353"/>
    </row>
    <row r="148" spans="1:8" ht="15.75">
      <c r="A148" s="1" t="s">
        <v>1132</v>
      </c>
      <c r="B148" s="1"/>
      <c r="C148" s="1"/>
      <c r="D148" s="2"/>
      <c r="E148" s="174"/>
      <c r="F148" s="2" t="s">
        <v>99</v>
      </c>
      <c r="G148" s="174"/>
      <c r="H148" s="2"/>
    </row>
    <row r="149" spans="1:8" ht="18.75">
      <c r="A149" s="1"/>
      <c r="B149" s="1"/>
      <c r="C149" s="74" t="s">
        <v>100</v>
      </c>
      <c r="D149" s="2"/>
      <c r="E149" s="2"/>
      <c r="F149" s="2"/>
      <c r="G149" s="2"/>
      <c r="H149" s="2"/>
    </row>
    <row r="150" spans="7:8" ht="15">
      <c r="G150" s="411"/>
      <c r="H150"/>
    </row>
    <row r="151" spans="7:8" ht="15">
      <c r="G151" s="411"/>
      <c r="H151"/>
    </row>
    <row r="152" spans="7:8" ht="15">
      <c r="G152"/>
      <c r="H152"/>
    </row>
    <row r="153" spans="7:8" ht="15">
      <c r="G153"/>
      <c r="H153"/>
    </row>
    <row r="154" spans="7:8" ht="15">
      <c r="G154"/>
      <c r="H154"/>
    </row>
    <row r="155" spans="7:8" ht="15">
      <c r="G155"/>
      <c r="H155"/>
    </row>
  </sheetData>
  <sheetProtection/>
  <mergeCells count="8">
    <mergeCell ref="A4:H4"/>
    <mergeCell ref="A6:A7"/>
    <mergeCell ref="B6:B7"/>
    <mergeCell ref="C6:C7"/>
    <mergeCell ref="D6:D7"/>
    <mergeCell ref="E6:E7"/>
    <mergeCell ref="F6:G6"/>
    <mergeCell ref="H6:H7"/>
  </mergeCells>
  <printOptions/>
  <pageMargins left="0.11811023622047245" right="0.11811023622047245" top="0.15748031496062992" bottom="0.7480314960629921" header="0.31496062992125984" footer="0.31496062992125984"/>
  <pageSetup fitToHeight="0" fitToWidth="1" horizontalDpi="600" verticalDpi="600" orientation="landscape" paperSize="9" scale="53" r:id="rId1"/>
</worksheet>
</file>

<file path=xl/worksheets/sheet3.xml><?xml version="1.0" encoding="utf-8"?>
<worksheet xmlns="http://schemas.openxmlformats.org/spreadsheetml/2006/main" xmlns:r="http://schemas.openxmlformats.org/officeDocument/2006/relationships">
  <sheetPr>
    <tabColor rgb="FFFF0000"/>
  </sheetPr>
  <dimension ref="A1:P66"/>
  <sheetViews>
    <sheetView zoomScale="80" zoomScaleNormal="80" zoomScaleSheetLayoutView="70" zoomScalePageLayoutView="0" workbookViewId="0" topLeftCell="A1">
      <selection activeCell="G59" sqref="G59"/>
    </sheetView>
  </sheetViews>
  <sheetFormatPr defaultColWidth="9.140625" defaultRowHeight="15"/>
  <cols>
    <col min="1" max="1" width="12.140625" style="0" customWidth="1"/>
    <col min="2" max="2" width="81.140625" style="0" customWidth="1"/>
    <col min="3" max="3" width="7.00390625" style="0" customWidth="1"/>
    <col min="4" max="4" width="23.421875" style="0" customWidth="1"/>
    <col min="5" max="5" width="25.00390625" style="0" customWidth="1"/>
    <col min="6" max="6" width="25.28125" style="0" customWidth="1"/>
    <col min="7" max="7" width="25.57421875" style="0" customWidth="1"/>
    <col min="8" max="8" width="26.421875" style="0" customWidth="1"/>
    <col min="9" max="9" width="15.421875" style="0" customWidth="1"/>
    <col min="11" max="11" width="11.421875" style="0" bestFit="1" customWidth="1"/>
  </cols>
  <sheetData>
    <row r="1" spans="1:8" ht="15.75" customHeight="1">
      <c r="A1" s="75"/>
      <c r="B1" s="75"/>
      <c r="C1" s="75"/>
      <c r="D1" s="76"/>
      <c r="E1" s="76"/>
      <c r="F1" s="76"/>
      <c r="G1" s="76"/>
      <c r="H1" s="77" t="s">
        <v>436</v>
      </c>
    </row>
    <row r="2" spans="1:8" ht="18.75">
      <c r="A2" s="53" t="s">
        <v>101</v>
      </c>
      <c r="B2" s="54"/>
      <c r="C2" s="78"/>
      <c r="D2" s="76"/>
      <c r="E2" s="76"/>
      <c r="F2" s="76"/>
      <c r="G2" s="76"/>
      <c r="H2" s="79"/>
    </row>
    <row r="3" spans="1:8" ht="18.75">
      <c r="A3" s="53" t="s">
        <v>2</v>
      </c>
      <c r="B3" s="54"/>
      <c r="C3" s="78"/>
      <c r="D3" s="76"/>
      <c r="E3" s="76"/>
      <c r="F3" s="76"/>
      <c r="G3" s="76"/>
      <c r="H3" s="79"/>
    </row>
    <row r="4" spans="1:8" ht="15.75">
      <c r="A4" s="75"/>
      <c r="B4" s="75"/>
      <c r="C4" s="75"/>
      <c r="D4" s="76"/>
      <c r="E4" s="76"/>
      <c r="F4" s="76"/>
      <c r="G4" s="76"/>
      <c r="H4" s="77"/>
    </row>
    <row r="5" spans="1:8" ht="27">
      <c r="A5" s="573" t="s">
        <v>437</v>
      </c>
      <c r="B5" s="573"/>
      <c r="C5" s="573"/>
      <c r="D5" s="573"/>
      <c r="E5" s="573"/>
      <c r="F5" s="573"/>
      <c r="G5" s="573"/>
      <c r="H5" s="573"/>
    </row>
    <row r="6" spans="1:8" ht="15.75">
      <c r="A6" s="574" t="s">
        <v>1107</v>
      </c>
      <c r="B6" s="574"/>
      <c r="C6" s="574"/>
      <c r="D6" s="574"/>
      <c r="E6" s="574"/>
      <c r="F6" s="574"/>
      <c r="G6" s="574"/>
      <c r="H6" s="574"/>
    </row>
    <row r="7" spans="1:11" ht="21" thickBot="1">
      <c r="A7" s="75"/>
      <c r="B7" s="75"/>
      <c r="C7" s="75"/>
      <c r="D7" s="76"/>
      <c r="E7" s="76"/>
      <c r="F7" s="76"/>
      <c r="G7" s="76"/>
      <c r="H7" s="80" t="s">
        <v>438</v>
      </c>
      <c r="I7" s="476"/>
      <c r="J7" s="476"/>
      <c r="K7" s="476"/>
    </row>
    <row r="8" spans="1:11" ht="16.5" customHeight="1">
      <c r="A8" s="575"/>
      <c r="B8" s="577" t="s">
        <v>5</v>
      </c>
      <c r="C8" s="577" t="s">
        <v>104</v>
      </c>
      <c r="D8" s="565" t="s">
        <v>1096</v>
      </c>
      <c r="E8" s="565" t="s">
        <v>1097</v>
      </c>
      <c r="F8" s="567" t="s">
        <v>1105</v>
      </c>
      <c r="G8" s="568"/>
      <c r="H8" s="569" t="s">
        <v>1106</v>
      </c>
      <c r="I8" s="476"/>
      <c r="J8" s="476"/>
      <c r="K8" s="476"/>
    </row>
    <row r="9" spans="1:11" ht="65.25" customHeight="1" thickBot="1">
      <c r="A9" s="576"/>
      <c r="B9" s="578"/>
      <c r="C9" s="578"/>
      <c r="D9" s="566"/>
      <c r="E9" s="566"/>
      <c r="F9" s="81" t="s">
        <v>1095</v>
      </c>
      <c r="G9" s="82" t="s">
        <v>7</v>
      </c>
      <c r="H9" s="570"/>
      <c r="I9" s="476"/>
      <c r="J9" s="476"/>
      <c r="K9" s="476"/>
    </row>
    <row r="10" spans="1:11" ht="15.75">
      <c r="A10" s="83">
        <v>1</v>
      </c>
      <c r="B10" s="84" t="s">
        <v>439</v>
      </c>
      <c r="C10" s="85"/>
      <c r="D10" s="86"/>
      <c r="E10" s="86"/>
      <c r="F10" s="86"/>
      <c r="G10" s="86"/>
      <c r="H10" s="87"/>
      <c r="I10" s="476"/>
      <c r="J10" s="476"/>
      <c r="K10" s="476"/>
    </row>
    <row r="11" spans="1:11" ht="15.75">
      <c r="A11" s="88">
        <v>2</v>
      </c>
      <c r="B11" s="89" t="s">
        <v>440</v>
      </c>
      <c r="C11" s="90">
        <v>3001</v>
      </c>
      <c r="D11" s="477">
        <f>SUM(D12:D14)</f>
        <v>662170</v>
      </c>
      <c r="E11" s="477">
        <f>SUM(E12:E14)</f>
        <v>667800</v>
      </c>
      <c r="F11" s="477">
        <f>SUM(F12:F14)</f>
        <v>78840</v>
      </c>
      <c r="G11" s="477">
        <f>SUM(G12:G14)</f>
        <v>52352</v>
      </c>
      <c r="H11" s="463">
        <f>G11/F11</f>
        <v>0.6640284119736175</v>
      </c>
      <c r="I11" s="476"/>
      <c r="J11" s="411"/>
      <c r="K11" s="476"/>
    </row>
    <row r="12" spans="1:13" ht="15.75">
      <c r="A12" s="88">
        <v>3</v>
      </c>
      <c r="B12" s="92" t="s">
        <v>441</v>
      </c>
      <c r="C12" s="90">
        <v>3002</v>
      </c>
      <c r="D12" s="91">
        <v>662170</v>
      </c>
      <c r="E12" s="91">
        <v>667800</v>
      </c>
      <c r="F12" s="474">
        <v>78840</v>
      </c>
      <c r="G12" s="91">
        <v>52352</v>
      </c>
      <c r="H12" s="463">
        <f>G12/F12</f>
        <v>0.6640284119736175</v>
      </c>
      <c r="I12" s="411"/>
      <c r="J12" s="411"/>
      <c r="K12" s="489"/>
      <c r="L12" s="411"/>
      <c r="M12" s="411"/>
    </row>
    <row r="13" spans="1:12" ht="15.75">
      <c r="A13" s="88">
        <v>4</v>
      </c>
      <c r="B13" s="92" t="s">
        <v>442</v>
      </c>
      <c r="C13" s="90">
        <v>3003</v>
      </c>
      <c r="D13" s="91"/>
      <c r="E13" s="91"/>
      <c r="F13" s="401"/>
      <c r="G13" s="476"/>
      <c r="H13" s="463"/>
      <c r="J13" s="411"/>
      <c r="K13" s="411"/>
      <c r="L13" s="411"/>
    </row>
    <row r="14" spans="1:10" ht="15.75">
      <c r="A14" s="88">
        <v>5</v>
      </c>
      <c r="B14" s="92" t="s">
        <v>443</v>
      </c>
      <c r="C14" s="90">
        <v>3004</v>
      </c>
      <c r="D14" s="91"/>
      <c r="E14" s="91"/>
      <c r="F14" s="401"/>
      <c r="G14" s="91"/>
      <c r="H14" s="463"/>
      <c r="J14" s="411"/>
    </row>
    <row r="15" spans="1:13" ht="15.75">
      <c r="A15" s="88">
        <v>6</v>
      </c>
      <c r="B15" s="89" t="s">
        <v>444</v>
      </c>
      <c r="C15" s="90">
        <v>3005</v>
      </c>
      <c r="D15" s="477">
        <f>SUM(D16:D20)</f>
        <v>631065</v>
      </c>
      <c r="E15" s="477">
        <f>SUM(E16:E20)</f>
        <v>526836</v>
      </c>
      <c r="F15" s="477">
        <f>SUM(F16:F20)</f>
        <v>104951</v>
      </c>
      <c r="G15" s="477">
        <f>SUM(G16:G20)</f>
        <v>113103</v>
      </c>
      <c r="H15" s="463">
        <f>G15/F15</f>
        <v>1.0776743432649523</v>
      </c>
      <c r="M15" s="496"/>
    </row>
    <row r="16" spans="1:13" ht="15.75">
      <c r="A16" s="88">
        <v>7</v>
      </c>
      <c r="B16" s="92" t="s">
        <v>445</v>
      </c>
      <c r="C16" s="90">
        <v>3006</v>
      </c>
      <c r="D16" s="91">
        <v>397562</v>
      </c>
      <c r="E16" s="91">
        <v>264850</v>
      </c>
      <c r="F16" s="473">
        <v>40455</v>
      </c>
      <c r="G16" s="493">
        <v>72913</v>
      </c>
      <c r="H16" s="463">
        <f>G16/F16</f>
        <v>1.8023235693980966</v>
      </c>
      <c r="I16" s="411"/>
      <c r="J16" s="411"/>
      <c r="K16" s="411"/>
      <c r="L16" s="411"/>
      <c r="M16" s="494"/>
    </row>
    <row r="17" spans="1:13" ht="15.75">
      <c r="A17" s="88">
        <v>8</v>
      </c>
      <c r="B17" s="92" t="s">
        <v>446</v>
      </c>
      <c r="C17" s="90">
        <v>3007</v>
      </c>
      <c r="D17" s="91">
        <v>189429</v>
      </c>
      <c r="E17" s="91">
        <v>243986</v>
      </c>
      <c r="F17" s="473">
        <v>61246</v>
      </c>
      <c r="G17" s="91">
        <v>35751</v>
      </c>
      <c r="H17" s="463">
        <f>G17/F17</f>
        <v>0.583727916925187</v>
      </c>
      <c r="I17" s="411"/>
      <c r="K17" s="411"/>
      <c r="M17" s="495"/>
    </row>
    <row r="18" spans="1:13" ht="15.75">
      <c r="A18" s="88">
        <v>9</v>
      </c>
      <c r="B18" s="92" t="s">
        <v>447</v>
      </c>
      <c r="C18" s="90">
        <v>3008</v>
      </c>
      <c r="D18" s="91">
        <v>2072</v>
      </c>
      <c r="E18" s="91">
        <v>3000</v>
      </c>
      <c r="F18" s="473">
        <v>750</v>
      </c>
      <c r="G18" s="91">
        <f>'Биланс успеха'!G59</f>
        <v>351</v>
      </c>
      <c r="H18" s="463">
        <f>G18/F18</f>
        <v>0.468</v>
      </c>
      <c r="I18" s="411"/>
      <c r="J18" s="411"/>
      <c r="M18" s="496"/>
    </row>
    <row r="19" spans="1:9" ht="15.75">
      <c r="A19" s="88">
        <v>10</v>
      </c>
      <c r="B19" s="92" t="s">
        <v>448</v>
      </c>
      <c r="C19" s="90">
        <v>3009</v>
      </c>
      <c r="D19" s="91"/>
      <c r="E19" s="91"/>
      <c r="F19" s="401"/>
      <c r="G19" s="91"/>
      <c r="H19" s="463"/>
      <c r="I19" s="411"/>
    </row>
    <row r="20" spans="1:9" ht="15.75">
      <c r="A20" s="88">
        <v>11</v>
      </c>
      <c r="B20" s="92" t="s">
        <v>449</v>
      </c>
      <c r="C20" s="90">
        <v>3010</v>
      </c>
      <c r="D20" s="460">
        <v>42002</v>
      </c>
      <c r="E20" s="460">
        <v>15000</v>
      </c>
      <c r="F20" s="461">
        <v>2500</v>
      </c>
      <c r="G20" s="477">
        <v>4088</v>
      </c>
      <c r="H20" s="463">
        <f>G20/F20</f>
        <v>1.6352</v>
      </c>
      <c r="I20" s="411"/>
    </row>
    <row r="21" spans="1:8" ht="15.75">
      <c r="A21" s="88">
        <v>12</v>
      </c>
      <c r="B21" s="89" t="s">
        <v>450</v>
      </c>
      <c r="C21" s="90">
        <v>3011</v>
      </c>
      <c r="D21" s="477">
        <f>IF((D11-D15)&gt;0,D11-D15,0)</f>
        <v>31105</v>
      </c>
      <c r="E21" s="477">
        <f>IF((E11-E15)&gt;0,E11-E15,0)</f>
        <v>140964</v>
      </c>
      <c r="F21" s="477">
        <f>IF((F11-F15)&gt;0,F11-F15,0)</f>
        <v>0</v>
      </c>
      <c r="G21" s="462">
        <f>IF((G11-G15)&gt;0,G11-G15,0)</f>
        <v>0</v>
      </c>
      <c r="H21" s="463"/>
    </row>
    <row r="22" spans="1:16" ht="15.75">
      <c r="A22" s="88">
        <v>13</v>
      </c>
      <c r="B22" s="89" t="s">
        <v>451</v>
      </c>
      <c r="C22" s="90">
        <v>3012</v>
      </c>
      <c r="D22" s="460"/>
      <c r="E22" s="460"/>
      <c r="F22" s="461">
        <v>26111</v>
      </c>
      <c r="G22" s="462">
        <f>IF((G11-G15)&lt;0,-(G11-G15),0)</f>
        <v>60751</v>
      </c>
      <c r="H22" s="463"/>
      <c r="K22" s="411"/>
      <c r="P22" s="527"/>
    </row>
    <row r="23" spans="1:8" ht="15.75">
      <c r="A23" s="88">
        <v>14</v>
      </c>
      <c r="B23" s="89" t="s">
        <v>452</v>
      </c>
      <c r="C23" s="90"/>
      <c r="D23" s="91"/>
      <c r="E23" s="91"/>
      <c r="F23" s="401"/>
      <c r="G23" s="402"/>
      <c r="H23" s="463"/>
    </row>
    <row r="24" spans="1:9" ht="15.75">
      <c r="A24" s="88">
        <v>15</v>
      </c>
      <c r="B24" s="89" t="s">
        <v>453</v>
      </c>
      <c r="C24" s="90">
        <v>3013</v>
      </c>
      <c r="D24" s="477">
        <f>SUM(D25:D29)</f>
        <v>0</v>
      </c>
      <c r="E24" s="477">
        <f>SUM(E25:E29)</f>
        <v>0</v>
      </c>
      <c r="F24" s="477">
        <f>SUM(F25:F29)</f>
        <v>0</v>
      </c>
      <c r="G24" s="462">
        <f>SUM(G25:G29)</f>
        <v>0</v>
      </c>
      <c r="H24" s="463"/>
      <c r="I24" s="529"/>
    </row>
    <row r="25" spans="1:8" ht="15.75">
      <c r="A25" s="88">
        <v>16</v>
      </c>
      <c r="B25" s="92" t="s">
        <v>454</v>
      </c>
      <c r="C25" s="90">
        <v>3014</v>
      </c>
      <c r="D25" s="91"/>
      <c r="E25" s="91"/>
      <c r="F25" s="401"/>
      <c r="G25" s="402"/>
      <c r="H25" s="463"/>
    </row>
    <row r="26" spans="1:8" ht="31.5">
      <c r="A26" s="88">
        <v>17</v>
      </c>
      <c r="B26" s="92" t="s">
        <v>455</v>
      </c>
      <c r="C26" s="90">
        <v>3015</v>
      </c>
      <c r="D26" s="91"/>
      <c r="E26" s="91"/>
      <c r="F26" s="401"/>
      <c r="G26" s="491"/>
      <c r="H26" s="463"/>
    </row>
    <row r="27" spans="1:8" ht="15.75">
      <c r="A27" s="88">
        <v>18</v>
      </c>
      <c r="B27" s="92" t="s">
        <v>456</v>
      </c>
      <c r="C27" s="90">
        <v>3016</v>
      </c>
      <c r="D27" s="91"/>
      <c r="E27" s="91"/>
      <c r="F27" s="401"/>
      <c r="G27" s="402"/>
      <c r="H27" s="463"/>
    </row>
    <row r="28" spans="1:8" ht="15.75">
      <c r="A28" s="88">
        <v>19</v>
      </c>
      <c r="B28" s="92" t="s">
        <v>457</v>
      </c>
      <c r="C28" s="90">
        <v>3017</v>
      </c>
      <c r="D28" s="91"/>
      <c r="E28" s="91"/>
      <c r="F28" s="401"/>
      <c r="G28" s="402"/>
      <c r="H28" s="463"/>
    </row>
    <row r="29" spans="1:8" ht="15.75">
      <c r="A29" s="88">
        <v>20</v>
      </c>
      <c r="B29" s="92" t="s">
        <v>458</v>
      </c>
      <c r="C29" s="90">
        <v>3018</v>
      </c>
      <c r="D29" s="91"/>
      <c r="E29" s="91"/>
      <c r="F29" s="401"/>
      <c r="G29" s="402"/>
      <c r="H29" s="463"/>
    </row>
    <row r="30" spans="1:8" ht="15.75">
      <c r="A30" s="88">
        <v>21</v>
      </c>
      <c r="B30" s="89" t="s">
        <v>459</v>
      </c>
      <c r="C30" s="90">
        <v>3019</v>
      </c>
      <c r="D30" s="477">
        <f>SUM(D31:D33)</f>
        <v>90838</v>
      </c>
      <c r="E30" s="477">
        <f>SUM(E31:E33)</f>
        <v>126596</v>
      </c>
      <c r="F30" s="477">
        <f>SUM(F31:F33)</f>
        <v>1560</v>
      </c>
      <c r="G30" s="462">
        <f>SUM(G31:G33)</f>
        <v>5135</v>
      </c>
      <c r="H30" s="463">
        <f>G30/F30</f>
        <v>3.2916666666666665</v>
      </c>
    </row>
    <row r="31" spans="1:8" ht="15.75">
      <c r="A31" s="88">
        <v>22</v>
      </c>
      <c r="B31" s="92" t="s">
        <v>460</v>
      </c>
      <c r="C31" s="90">
        <v>3020</v>
      </c>
      <c r="D31" s="91"/>
      <c r="E31" s="91"/>
      <c r="F31" s="401"/>
      <c r="G31" s="402"/>
      <c r="H31" s="463"/>
    </row>
    <row r="32" spans="1:8" ht="30" customHeight="1">
      <c r="A32" s="88">
        <v>23</v>
      </c>
      <c r="B32" s="92" t="s">
        <v>461</v>
      </c>
      <c r="C32" s="90">
        <v>3021</v>
      </c>
      <c r="D32" s="91">
        <v>13719</v>
      </c>
      <c r="E32" s="91">
        <v>23160</v>
      </c>
      <c r="F32" s="523">
        <v>1560</v>
      </c>
      <c r="G32" s="492">
        <v>188</v>
      </c>
      <c r="H32" s="463">
        <f>G32/F32</f>
        <v>0.12051282051282051</v>
      </c>
    </row>
    <row r="33" spans="1:8" ht="15.75">
      <c r="A33" s="88">
        <v>24</v>
      </c>
      <c r="B33" s="92" t="s">
        <v>462</v>
      </c>
      <c r="C33" s="90">
        <v>3022</v>
      </c>
      <c r="D33" s="91">
        <v>77119</v>
      </c>
      <c r="E33" s="91">
        <v>103436</v>
      </c>
      <c r="F33" s="401"/>
      <c r="G33" s="491">
        <v>4947</v>
      </c>
      <c r="H33" s="463"/>
    </row>
    <row r="34" spans="1:8" ht="15.75">
      <c r="A34" s="88">
        <v>25</v>
      </c>
      <c r="B34" s="89" t="s">
        <v>463</v>
      </c>
      <c r="C34" s="90">
        <v>3023</v>
      </c>
      <c r="D34" s="477">
        <f>IF((D24-D30)&gt;0,D24-D30,0)</f>
        <v>0</v>
      </c>
      <c r="E34" s="477">
        <f>IF((E24-E30)&gt;0,E24-E30,0)</f>
        <v>0</v>
      </c>
      <c r="F34" s="477">
        <f>IF((F24-F30)&gt;0,F24-F30,0)</f>
        <v>0</v>
      </c>
      <c r="G34" s="462">
        <f>IF((G24-G30)&gt;0,G24-G30,0)</f>
        <v>0</v>
      </c>
      <c r="H34" s="463"/>
    </row>
    <row r="35" spans="1:8" ht="15.75">
      <c r="A35" s="88">
        <v>26</v>
      </c>
      <c r="B35" s="89" t="s">
        <v>464</v>
      </c>
      <c r="C35" s="90">
        <v>3024</v>
      </c>
      <c r="D35" s="464">
        <f>D30-D24</f>
        <v>90838</v>
      </c>
      <c r="E35" s="464">
        <f>E30-E24</f>
        <v>126596</v>
      </c>
      <c r="F35" s="464">
        <f>F30-F24</f>
        <v>1560</v>
      </c>
      <c r="G35" s="462">
        <f>IF((G24-G30)&lt;0,-(G24-G30),0)</f>
        <v>5135</v>
      </c>
      <c r="H35" s="463">
        <f>G35/F35</f>
        <v>3.2916666666666665</v>
      </c>
    </row>
    <row r="36" spans="1:8" ht="15.75">
      <c r="A36" s="88">
        <v>27</v>
      </c>
      <c r="B36" s="89" t="s">
        <v>465</v>
      </c>
      <c r="C36" s="90"/>
      <c r="D36" s="460"/>
      <c r="E36" s="460"/>
      <c r="F36" s="461"/>
      <c r="G36" s="462"/>
      <c r="H36" s="463"/>
    </row>
    <row r="37" spans="1:8" ht="15.75">
      <c r="A37" s="88">
        <v>28</v>
      </c>
      <c r="B37" s="89" t="s">
        <v>466</v>
      </c>
      <c r="C37" s="90">
        <v>3025</v>
      </c>
      <c r="D37" s="460"/>
      <c r="E37" s="460"/>
      <c r="F37" s="462">
        <v>0</v>
      </c>
      <c r="G37" s="462">
        <f>G38+G39+G40+G41+G42</f>
        <v>0</v>
      </c>
      <c r="H37" s="463"/>
    </row>
    <row r="38" spans="1:8" ht="15.75">
      <c r="A38" s="88">
        <v>29</v>
      </c>
      <c r="B38" s="92" t="s">
        <v>467</v>
      </c>
      <c r="C38" s="90">
        <v>3026</v>
      </c>
      <c r="D38" s="91"/>
      <c r="E38" s="91"/>
      <c r="F38" s="401"/>
      <c r="G38" s="402"/>
      <c r="H38" s="463"/>
    </row>
    <row r="39" spans="1:8" ht="15.75">
      <c r="A39" s="88">
        <v>30</v>
      </c>
      <c r="B39" s="92" t="s">
        <v>468</v>
      </c>
      <c r="C39" s="90">
        <v>3027</v>
      </c>
      <c r="D39" s="91"/>
      <c r="E39" s="91"/>
      <c r="F39" s="401"/>
      <c r="G39" s="402"/>
      <c r="H39" s="463"/>
    </row>
    <row r="40" spans="1:8" ht="15.75">
      <c r="A40" s="88">
        <v>31</v>
      </c>
      <c r="B40" s="92" t="s">
        <v>469</v>
      </c>
      <c r="C40" s="90">
        <v>3028</v>
      </c>
      <c r="D40" s="91"/>
      <c r="E40" s="91"/>
      <c r="F40" s="401"/>
      <c r="G40" s="402"/>
      <c r="H40" s="463"/>
    </row>
    <row r="41" spans="1:8" ht="15.75">
      <c r="A41" s="88">
        <v>32</v>
      </c>
      <c r="B41" s="92" t="s">
        <v>470</v>
      </c>
      <c r="C41" s="90">
        <v>3029</v>
      </c>
      <c r="D41" s="91"/>
      <c r="E41" s="91"/>
      <c r="F41" s="401"/>
      <c r="G41" s="402"/>
      <c r="H41" s="463"/>
    </row>
    <row r="42" spans="1:8" ht="15.75">
      <c r="A42" s="88">
        <v>33</v>
      </c>
      <c r="B42" s="92" t="s">
        <v>471</v>
      </c>
      <c r="C42" s="90">
        <v>3030</v>
      </c>
      <c r="D42" s="91"/>
      <c r="E42" s="91"/>
      <c r="F42" s="401"/>
      <c r="G42" s="402"/>
      <c r="H42" s="463"/>
    </row>
    <row r="43" spans="1:8" ht="15.75">
      <c r="A43" s="88">
        <v>34</v>
      </c>
      <c r="B43" s="89" t="s">
        <v>472</v>
      </c>
      <c r="C43" s="90">
        <v>3031</v>
      </c>
      <c r="D43" s="477">
        <f>D44+D45+D46+D47+D48+D49</f>
        <v>9313</v>
      </c>
      <c r="E43" s="477">
        <f>E44+E45+E46+E47+E48+E49</f>
        <v>9314</v>
      </c>
      <c r="F43" s="477">
        <f>F44+F45+F46+F47+F48+F49</f>
        <v>2329</v>
      </c>
      <c r="G43" s="462">
        <f>G44+G45+G46+G47+G48+G49</f>
        <v>2182</v>
      </c>
      <c r="H43" s="463">
        <f>G43/F43</f>
        <v>0.9368827823100043</v>
      </c>
    </row>
    <row r="44" spans="1:8" ht="15.75">
      <c r="A44" s="88">
        <v>35</v>
      </c>
      <c r="B44" s="92" t="s">
        <v>473</v>
      </c>
      <c r="C44" s="90">
        <v>3032</v>
      </c>
      <c r="D44" s="91"/>
      <c r="E44" s="91"/>
      <c r="F44" s="401"/>
      <c r="G44" s="402"/>
      <c r="H44" s="463"/>
    </row>
    <row r="45" spans="1:9" ht="15.75">
      <c r="A45" s="88">
        <v>36</v>
      </c>
      <c r="B45" s="92" t="s">
        <v>474</v>
      </c>
      <c r="C45" s="90">
        <v>3033</v>
      </c>
      <c r="D45" s="91">
        <v>9313</v>
      </c>
      <c r="E45" s="91">
        <v>9314</v>
      </c>
      <c r="F45" s="473">
        <v>2329</v>
      </c>
      <c r="G45" s="91">
        <v>2182</v>
      </c>
      <c r="H45" s="463">
        <f>G45/F45</f>
        <v>0.9368827823100043</v>
      </c>
      <c r="I45" s="411"/>
    </row>
    <row r="46" spans="1:8" ht="15.75">
      <c r="A46" s="88">
        <v>37</v>
      </c>
      <c r="B46" s="92" t="s">
        <v>475</v>
      </c>
      <c r="C46" s="90">
        <v>3034</v>
      </c>
      <c r="D46" s="91"/>
      <c r="E46" s="91"/>
      <c r="F46" s="401"/>
      <c r="G46" s="402"/>
      <c r="H46" s="463"/>
    </row>
    <row r="47" spans="1:8" ht="15.75">
      <c r="A47" s="88">
        <v>38</v>
      </c>
      <c r="B47" s="92" t="s">
        <v>476</v>
      </c>
      <c r="C47" s="90">
        <v>3035</v>
      </c>
      <c r="D47" s="91"/>
      <c r="E47" s="91"/>
      <c r="F47" s="401"/>
      <c r="G47" s="402"/>
      <c r="H47" s="463"/>
    </row>
    <row r="48" spans="1:8" ht="15.75">
      <c r="A48" s="88">
        <v>39</v>
      </c>
      <c r="B48" s="92" t="s">
        <v>477</v>
      </c>
      <c r="C48" s="90">
        <v>3036</v>
      </c>
      <c r="D48" s="91"/>
      <c r="E48" s="91"/>
      <c r="F48" s="401"/>
      <c r="G48" s="402"/>
      <c r="H48" s="463"/>
    </row>
    <row r="49" spans="1:8" ht="15.75">
      <c r="A49" s="88">
        <v>40</v>
      </c>
      <c r="B49" s="92" t="s">
        <v>478</v>
      </c>
      <c r="C49" s="90">
        <v>3037</v>
      </c>
      <c r="D49" s="91"/>
      <c r="E49" s="91"/>
      <c r="F49" s="401"/>
      <c r="G49" s="402"/>
      <c r="H49" s="463"/>
    </row>
    <row r="50" spans="1:8" ht="15.75">
      <c r="A50" s="88">
        <v>41</v>
      </c>
      <c r="B50" s="89" t="s">
        <v>479</v>
      </c>
      <c r="C50" s="90">
        <v>3038</v>
      </c>
      <c r="D50" s="460"/>
      <c r="E50" s="460"/>
      <c r="F50" s="462"/>
      <c r="G50" s="462">
        <f>IF((G37-G43)&gt;0,G37-G43,0)</f>
        <v>0</v>
      </c>
      <c r="H50" s="463"/>
    </row>
    <row r="51" spans="1:8" ht="15.75">
      <c r="A51" s="88">
        <v>42</v>
      </c>
      <c r="B51" s="89" t="s">
        <v>480</v>
      </c>
      <c r="C51" s="90">
        <v>3039</v>
      </c>
      <c r="D51" s="460"/>
      <c r="E51" s="477">
        <f>E43-E37</f>
        <v>9314</v>
      </c>
      <c r="F51" s="462">
        <f>F43-F37</f>
        <v>2329</v>
      </c>
      <c r="G51" s="462">
        <f>IF((G37-G43)&lt;0,-(G37-G43),0)</f>
        <v>2182</v>
      </c>
      <c r="H51" s="463">
        <f>G51/F51</f>
        <v>0.9368827823100043</v>
      </c>
    </row>
    <row r="52" spans="1:8" ht="15.75">
      <c r="A52" s="88">
        <v>43</v>
      </c>
      <c r="B52" s="89" t="s">
        <v>481</v>
      </c>
      <c r="C52" s="90">
        <v>3040</v>
      </c>
      <c r="D52" s="477">
        <f>D11+D24+D37</f>
        <v>662170</v>
      </c>
      <c r="E52" s="477">
        <f>E11+E24+E37</f>
        <v>667800</v>
      </c>
      <c r="F52" s="477">
        <f>F11+F24+F37</f>
        <v>78840</v>
      </c>
      <c r="G52" s="462">
        <f>G11+G24+G37</f>
        <v>52352</v>
      </c>
      <c r="H52" s="463">
        <f>G52/F52</f>
        <v>0.6640284119736175</v>
      </c>
    </row>
    <row r="53" spans="1:8" ht="15.75">
      <c r="A53" s="88">
        <v>44</v>
      </c>
      <c r="B53" s="89" t="s">
        <v>482</v>
      </c>
      <c r="C53" s="90">
        <v>3041</v>
      </c>
      <c r="D53" s="477">
        <f>D15+D30+D43</f>
        <v>731216</v>
      </c>
      <c r="E53" s="477">
        <f>E15+E30+E43</f>
        <v>662746</v>
      </c>
      <c r="F53" s="462">
        <f>F15+F30+F43</f>
        <v>108840</v>
      </c>
      <c r="G53" s="462">
        <f>G15+G30+G43</f>
        <v>120420</v>
      </c>
      <c r="H53" s="463">
        <f>G53/F53</f>
        <v>1.1063947078280043</v>
      </c>
    </row>
    <row r="54" spans="1:8" ht="15.75">
      <c r="A54" s="88">
        <v>45</v>
      </c>
      <c r="B54" s="89" t="s">
        <v>483</v>
      </c>
      <c r="C54" s="90">
        <v>3042</v>
      </c>
      <c r="D54" s="460"/>
      <c r="E54" s="460">
        <v>5054</v>
      </c>
      <c r="F54" s="462"/>
      <c r="G54" s="462">
        <f>IF((G52-G53)&gt;0,G52-G53,0)</f>
        <v>0</v>
      </c>
      <c r="H54" s="463"/>
    </row>
    <row r="55" spans="1:8" ht="15.75">
      <c r="A55" s="93">
        <v>46</v>
      </c>
      <c r="B55" s="89" t="s">
        <v>484</v>
      </c>
      <c r="C55" s="90">
        <v>3043</v>
      </c>
      <c r="D55" s="477">
        <f>D53-D52</f>
        <v>69046</v>
      </c>
      <c r="E55" s="477"/>
      <c r="F55" s="462">
        <f>F53-F52</f>
        <v>30000</v>
      </c>
      <c r="G55" s="462">
        <f>IF((G52-G53)&lt;0,-(G52-G53),0)</f>
        <v>68068</v>
      </c>
      <c r="H55" s="463">
        <f>G55/F55</f>
        <v>2.2689333333333335</v>
      </c>
    </row>
    <row r="56" spans="1:8" ht="15.75">
      <c r="A56" s="83">
        <v>47</v>
      </c>
      <c r="B56" s="89" t="s">
        <v>485</v>
      </c>
      <c r="C56" s="90">
        <v>3044</v>
      </c>
      <c r="D56" s="460">
        <v>152710</v>
      </c>
      <c r="E56" s="460">
        <v>53134</v>
      </c>
      <c r="F56" s="462">
        <v>53134</v>
      </c>
      <c r="G56" s="462">
        <v>83664</v>
      </c>
      <c r="H56" s="463">
        <f>G56/F56</f>
        <v>1.574585011480408</v>
      </c>
    </row>
    <row r="57" spans="1:8" ht="31.5">
      <c r="A57" s="88">
        <v>48</v>
      </c>
      <c r="B57" s="89" t="s">
        <v>486</v>
      </c>
      <c r="C57" s="90">
        <v>3045</v>
      </c>
      <c r="D57" s="91"/>
      <c r="E57" s="91"/>
      <c r="F57" s="402"/>
      <c r="G57" s="402"/>
      <c r="H57" s="463"/>
    </row>
    <row r="58" spans="1:8" ht="31.5">
      <c r="A58" s="88">
        <v>49</v>
      </c>
      <c r="B58" s="89" t="s">
        <v>487</v>
      </c>
      <c r="C58" s="90">
        <v>3046</v>
      </c>
      <c r="D58" s="94"/>
      <c r="E58" s="94"/>
      <c r="F58" s="403"/>
      <c r="G58" s="403"/>
      <c r="H58" s="463"/>
    </row>
    <row r="59" spans="1:8" ht="41.25" customHeight="1" thickBot="1">
      <c r="A59" s="95">
        <v>50</v>
      </c>
      <c r="B59" s="96" t="s">
        <v>488</v>
      </c>
      <c r="C59" s="97">
        <v>3047</v>
      </c>
      <c r="D59" s="465">
        <f>D54-D55+D56+D57-D58</f>
        <v>83664</v>
      </c>
      <c r="E59" s="465">
        <f>E54-E55+E56+E57-E58</f>
        <v>58188</v>
      </c>
      <c r="F59" s="465">
        <f>F54-F55+F56+F57-F58</f>
        <v>23134</v>
      </c>
      <c r="G59" s="465">
        <f>G54-G55+G56+G57-G58</f>
        <v>15596</v>
      </c>
      <c r="H59" s="463">
        <f>G59/F59</f>
        <v>0.6741592461312355</v>
      </c>
    </row>
    <row r="60" spans="1:8" ht="15.75">
      <c r="A60" s="75"/>
      <c r="B60" s="75"/>
      <c r="C60" s="75"/>
      <c r="D60" s="76"/>
      <c r="E60" s="76"/>
      <c r="F60" s="76"/>
      <c r="G60" s="76"/>
      <c r="H60" s="79"/>
    </row>
    <row r="61" spans="1:8" ht="15.75">
      <c r="A61" s="75"/>
      <c r="B61" s="75"/>
      <c r="C61" s="75"/>
      <c r="D61" s="76"/>
      <c r="E61" s="76"/>
      <c r="F61" s="76"/>
      <c r="G61" s="490"/>
      <c r="H61" s="79"/>
    </row>
    <row r="62" spans="1:8" ht="15.75">
      <c r="A62" s="571" t="s">
        <v>1132</v>
      </c>
      <c r="B62" s="571"/>
      <c r="C62" s="75"/>
      <c r="D62" s="76"/>
      <c r="E62" s="76"/>
      <c r="F62" s="572" t="s">
        <v>489</v>
      </c>
      <c r="G62" s="572"/>
      <c r="H62" s="572"/>
    </row>
    <row r="63" spans="1:8" ht="15.75">
      <c r="A63" s="75"/>
      <c r="B63" s="75"/>
      <c r="C63" s="75"/>
      <c r="D63" s="76" t="s">
        <v>490</v>
      </c>
      <c r="E63" s="76"/>
      <c r="F63" s="76"/>
      <c r="G63" s="76"/>
      <c r="H63" s="79"/>
    </row>
    <row r="64" spans="1:8" ht="15.75">
      <c r="A64" s="75"/>
      <c r="B64" s="75"/>
      <c r="C64" s="75"/>
      <c r="D64" s="76"/>
      <c r="E64" s="76"/>
      <c r="F64" s="76"/>
      <c r="G64" s="76"/>
      <c r="H64" s="79"/>
    </row>
    <row r="66" ht="15">
      <c r="H66" s="411"/>
    </row>
  </sheetData>
  <sheetProtection/>
  <mergeCells count="11">
    <mergeCell ref="A5:H5"/>
    <mergeCell ref="A6:H6"/>
    <mergeCell ref="A8:A9"/>
    <mergeCell ref="B8:B9"/>
    <mergeCell ref="C8:C9"/>
    <mergeCell ref="D8:D9"/>
    <mergeCell ref="E8:E9"/>
    <mergeCell ref="F8:G8"/>
    <mergeCell ref="H8:H9"/>
    <mergeCell ref="A62:B62"/>
    <mergeCell ref="F62:H62"/>
  </mergeCells>
  <printOptions/>
  <pageMargins left="0.11811023622047245" right="0.11811023622047245" top="0" bottom="0" header="0.31496062992125984" footer="0"/>
  <pageSetup fitToHeight="0" horizontalDpi="600" verticalDpi="600" orientation="landscape" paperSize="9" scale="61" r:id="rId1"/>
  <colBreaks count="1" manualBreakCount="1">
    <brk id="8" max="65535" man="1"/>
  </colBreaks>
</worksheet>
</file>

<file path=xl/worksheets/sheet4.xml><?xml version="1.0" encoding="utf-8"?>
<worksheet xmlns="http://schemas.openxmlformats.org/spreadsheetml/2006/main" xmlns:r="http://schemas.openxmlformats.org/officeDocument/2006/relationships">
  <sheetPr>
    <tabColor rgb="FFFF0000"/>
  </sheetPr>
  <dimension ref="A1:N45"/>
  <sheetViews>
    <sheetView zoomScale="70" zoomScaleNormal="70" zoomScalePageLayoutView="0" workbookViewId="0" topLeftCell="A1">
      <selection activeCell="F14" sqref="F14"/>
    </sheetView>
  </sheetViews>
  <sheetFormatPr defaultColWidth="9.140625" defaultRowHeight="15"/>
  <cols>
    <col min="1" max="1" width="25.7109375" style="0" customWidth="1"/>
    <col min="2" max="2" width="95.57421875" style="0" customWidth="1"/>
    <col min="3" max="4" width="20.7109375" style="0" customWidth="1"/>
    <col min="5" max="5" width="21.7109375" style="0" customWidth="1"/>
    <col min="6" max="6" width="20.7109375" style="0" customWidth="1"/>
    <col min="7" max="7" width="21.28125" style="0" customWidth="1"/>
    <col min="9" max="9" width="17.421875" style="0" bestFit="1" customWidth="1"/>
    <col min="10" max="10" width="15.7109375" style="0" customWidth="1"/>
  </cols>
  <sheetData>
    <row r="1" spans="1:7" ht="15.75">
      <c r="A1" s="1"/>
      <c r="B1" s="1"/>
      <c r="C1" s="99"/>
      <c r="D1" s="55"/>
      <c r="E1" s="55"/>
      <c r="F1" s="55"/>
      <c r="G1" s="100" t="s">
        <v>491</v>
      </c>
    </row>
    <row r="2" spans="1:7" ht="18.75">
      <c r="A2" s="53" t="s">
        <v>101</v>
      </c>
      <c r="B2" s="54"/>
      <c r="C2" s="101"/>
      <c r="D2" s="102"/>
      <c r="E2" s="102"/>
      <c r="F2" s="102"/>
      <c r="G2" s="103"/>
    </row>
    <row r="3" spans="1:7" ht="18.75">
      <c r="A3" s="53" t="s">
        <v>2</v>
      </c>
      <c r="B3" s="54"/>
      <c r="C3" s="101"/>
      <c r="D3" s="102"/>
      <c r="E3" s="102"/>
      <c r="F3" s="102"/>
      <c r="G3" s="103"/>
    </row>
    <row r="4" spans="1:7" ht="20.25">
      <c r="A4" s="580" t="s">
        <v>492</v>
      </c>
      <c r="B4" s="580"/>
      <c r="C4" s="580"/>
      <c r="D4" s="580"/>
      <c r="E4" s="580"/>
      <c r="F4" s="580"/>
      <c r="G4" s="580"/>
    </row>
    <row r="5" spans="1:7" ht="19.5" thickBot="1">
      <c r="A5" s="1"/>
      <c r="B5" s="5"/>
      <c r="C5" s="3"/>
      <c r="D5" s="2"/>
      <c r="E5" s="2"/>
      <c r="F5" s="2"/>
      <c r="G5" s="104" t="s">
        <v>493</v>
      </c>
    </row>
    <row r="6" spans="1:7" ht="16.5" thickBot="1">
      <c r="A6" s="581" t="s">
        <v>494</v>
      </c>
      <c r="B6" s="582" t="s">
        <v>495</v>
      </c>
      <c r="C6" s="555" t="s">
        <v>1096</v>
      </c>
      <c r="D6" s="555" t="s">
        <v>1097</v>
      </c>
      <c r="E6" s="583" t="s">
        <v>1108</v>
      </c>
      <c r="F6" s="557"/>
      <c r="G6" s="584" t="s">
        <v>1109</v>
      </c>
    </row>
    <row r="7" spans="1:7" ht="60.75" customHeight="1" thickBot="1">
      <c r="A7" s="581"/>
      <c r="B7" s="582"/>
      <c r="C7" s="555"/>
      <c r="D7" s="555"/>
      <c r="E7" s="105" t="s">
        <v>1095</v>
      </c>
      <c r="F7" s="513" t="s">
        <v>7</v>
      </c>
      <c r="G7" s="584"/>
    </row>
    <row r="8" spans="1:7" ht="37.5">
      <c r="A8" s="106" t="s">
        <v>496</v>
      </c>
      <c r="B8" s="107" t="s">
        <v>497</v>
      </c>
      <c r="C8" s="86">
        <v>104872331</v>
      </c>
      <c r="D8" s="108">
        <v>126483834</v>
      </c>
      <c r="E8" s="369">
        <v>31620958</v>
      </c>
      <c r="F8" s="509">
        <v>24794605</v>
      </c>
      <c r="G8" s="109">
        <f aca="true" t="shared" si="0" ref="G8:G28">F8/E8</f>
        <v>0.7841193489457213</v>
      </c>
    </row>
    <row r="9" spans="1:7" ht="37.5">
      <c r="A9" s="110" t="s">
        <v>498</v>
      </c>
      <c r="B9" s="111" t="s">
        <v>499</v>
      </c>
      <c r="C9" s="371">
        <v>145968366</v>
      </c>
      <c r="D9" s="112">
        <v>180433429</v>
      </c>
      <c r="E9" s="368">
        <v>45108357</v>
      </c>
      <c r="F9" s="371">
        <v>34494818</v>
      </c>
      <c r="G9" s="109">
        <f t="shared" si="0"/>
        <v>0.7647101400744878</v>
      </c>
    </row>
    <row r="10" spans="1:7" ht="37.5">
      <c r="A10" s="110" t="s">
        <v>500</v>
      </c>
      <c r="B10" s="111" t="s">
        <v>501</v>
      </c>
      <c r="C10" s="371">
        <v>170946362</v>
      </c>
      <c r="D10" s="112">
        <v>211377762</v>
      </c>
      <c r="E10" s="368">
        <v>52844440</v>
      </c>
      <c r="F10" s="371">
        <v>40238205</v>
      </c>
      <c r="G10" s="109">
        <f t="shared" si="0"/>
        <v>0.7614463319130641</v>
      </c>
    </row>
    <row r="11" spans="1:7" ht="18.75">
      <c r="A11" s="110" t="s">
        <v>502</v>
      </c>
      <c r="B11" s="111" t="s">
        <v>503</v>
      </c>
      <c r="C11" s="371">
        <v>131</v>
      </c>
      <c r="D11" s="112">
        <v>146</v>
      </c>
      <c r="E11" s="368">
        <v>150</v>
      </c>
      <c r="F11" s="371">
        <v>129</v>
      </c>
      <c r="G11" s="109">
        <f t="shared" si="0"/>
        <v>0.86</v>
      </c>
    </row>
    <row r="12" spans="1:7" ht="18.75">
      <c r="A12" s="110" t="s">
        <v>504</v>
      </c>
      <c r="B12" s="113" t="s">
        <v>505</v>
      </c>
      <c r="C12" s="371">
        <v>130</v>
      </c>
      <c r="D12" s="112">
        <v>145</v>
      </c>
      <c r="E12" s="370">
        <v>149</v>
      </c>
      <c r="F12" s="371">
        <v>128</v>
      </c>
      <c r="G12" s="109">
        <f t="shared" si="0"/>
        <v>0.8590604026845637</v>
      </c>
    </row>
    <row r="13" spans="1:7" ht="18.75">
      <c r="A13" s="110" t="s">
        <v>506</v>
      </c>
      <c r="B13" s="113" t="s">
        <v>507</v>
      </c>
      <c r="C13" s="371">
        <v>1</v>
      </c>
      <c r="D13" s="112">
        <v>1</v>
      </c>
      <c r="E13" s="370">
        <v>1</v>
      </c>
      <c r="F13" s="371">
        <v>1</v>
      </c>
      <c r="G13" s="109">
        <f t="shared" si="0"/>
        <v>1</v>
      </c>
    </row>
    <row r="14" spans="1:7" ht="18.75">
      <c r="A14" s="110" t="s">
        <v>508</v>
      </c>
      <c r="B14" s="114" t="s">
        <v>509</v>
      </c>
      <c r="C14" s="112"/>
      <c r="D14" s="112"/>
      <c r="E14" s="370"/>
      <c r="F14" s="371"/>
      <c r="G14" s="109"/>
    </row>
    <row r="15" spans="1:7" ht="18.75">
      <c r="A15" s="110" t="s">
        <v>510</v>
      </c>
      <c r="B15" s="114" t="s">
        <v>511</v>
      </c>
      <c r="C15" s="115"/>
      <c r="D15" s="115"/>
      <c r="E15" s="370"/>
      <c r="F15" s="371"/>
      <c r="G15" s="109"/>
    </row>
    <row r="16" spans="1:14" ht="18.75">
      <c r="A16" s="110" t="s">
        <v>512</v>
      </c>
      <c r="B16" s="114" t="s">
        <v>513</v>
      </c>
      <c r="C16" s="115"/>
      <c r="D16" s="115"/>
      <c r="E16" s="370"/>
      <c r="F16" s="371"/>
      <c r="G16" s="109"/>
      <c r="N16" t="s">
        <v>1087</v>
      </c>
    </row>
    <row r="17" spans="1:7" ht="18.75">
      <c r="A17" s="110" t="s">
        <v>514</v>
      </c>
      <c r="B17" s="114" t="s">
        <v>515</v>
      </c>
      <c r="C17" s="115"/>
      <c r="D17" s="115"/>
      <c r="E17" s="370"/>
      <c r="F17" s="371"/>
      <c r="G17" s="109"/>
    </row>
    <row r="18" spans="1:7" ht="18.75">
      <c r="A18" s="110" t="s">
        <v>516</v>
      </c>
      <c r="B18" s="116" t="s">
        <v>517</v>
      </c>
      <c r="C18" s="371">
        <v>9424968.21</v>
      </c>
      <c r="D18" s="118">
        <v>11000</v>
      </c>
      <c r="E18" s="368">
        <v>2750000</v>
      </c>
      <c r="F18" s="371">
        <v>2318709</v>
      </c>
      <c r="G18" s="109">
        <f t="shared" si="0"/>
        <v>0.8431669090909091</v>
      </c>
    </row>
    <row r="19" spans="1:7" ht="18.75">
      <c r="A19" s="110" t="s">
        <v>518</v>
      </c>
      <c r="B19" s="117" t="s">
        <v>519</v>
      </c>
      <c r="C19" s="469">
        <v>12</v>
      </c>
      <c r="D19" s="467">
        <v>14</v>
      </c>
      <c r="E19" s="468">
        <v>14</v>
      </c>
      <c r="F19" s="469">
        <v>12</v>
      </c>
      <c r="G19" s="109">
        <f t="shared" si="0"/>
        <v>0.8571428571428571</v>
      </c>
    </row>
    <row r="20" spans="1:10" ht="18.75">
      <c r="A20" s="110" t="s">
        <v>520</v>
      </c>
      <c r="B20" s="466" t="s">
        <v>521</v>
      </c>
      <c r="C20" s="472"/>
      <c r="D20" s="472"/>
      <c r="E20" s="472"/>
      <c r="F20" s="401"/>
      <c r="G20" s="109"/>
      <c r="J20" t="s">
        <v>1088</v>
      </c>
    </row>
    <row r="21" spans="1:11" ht="18.75">
      <c r="A21" s="110" t="s">
        <v>522</v>
      </c>
      <c r="B21" s="114" t="s">
        <v>523</v>
      </c>
      <c r="C21" s="470"/>
      <c r="D21" s="470"/>
      <c r="E21" s="471"/>
      <c r="F21" s="86"/>
      <c r="G21" s="109"/>
      <c r="K21" t="s">
        <v>1090</v>
      </c>
    </row>
    <row r="22" spans="1:7" ht="18.75">
      <c r="A22" s="110" t="s">
        <v>524</v>
      </c>
      <c r="B22" s="116" t="s">
        <v>525</v>
      </c>
      <c r="C22" s="118"/>
      <c r="D22" s="118"/>
      <c r="E22" s="370"/>
      <c r="F22" s="371"/>
      <c r="G22" s="109"/>
    </row>
    <row r="23" spans="1:7" ht="18.75">
      <c r="A23" s="110" t="s">
        <v>526</v>
      </c>
      <c r="B23" s="116" t="s">
        <v>527</v>
      </c>
      <c r="C23" s="118"/>
      <c r="D23" s="118"/>
      <c r="E23" s="370"/>
      <c r="F23" s="371"/>
      <c r="G23" s="109"/>
    </row>
    <row r="24" spans="1:7" ht="18.75">
      <c r="A24" s="110" t="s">
        <v>528</v>
      </c>
      <c r="B24" s="116" t="s">
        <v>529</v>
      </c>
      <c r="C24" s="118"/>
      <c r="D24" s="118"/>
      <c r="E24" s="368"/>
      <c r="F24" s="371"/>
      <c r="G24" s="109"/>
    </row>
    <row r="25" spans="1:10" ht="18.75">
      <c r="A25" s="110" t="s">
        <v>530</v>
      </c>
      <c r="B25" s="116" t="s">
        <v>531</v>
      </c>
      <c r="C25" s="118"/>
      <c r="D25" s="118"/>
      <c r="E25" s="368"/>
      <c r="F25" s="371"/>
      <c r="G25" s="109"/>
      <c r="J25" t="s">
        <v>1089</v>
      </c>
    </row>
    <row r="26" spans="1:7" ht="18.75">
      <c r="A26" s="110" t="s">
        <v>532</v>
      </c>
      <c r="B26" s="116" t="s">
        <v>533</v>
      </c>
      <c r="C26" s="371">
        <v>1234177</v>
      </c>
      <c r="D26" s="118">
        <v>1234000</v>
      </c>
      <c r="E26" s="368">
        <v>309000</v>
      </c>
      <c r="F26" s="371">
        <v>306604</v>
      </c>
      <c r="G26" s="109">
        <f t="shared" si="0"/>
        <v>0.9922459546925566</v>
      </c>
    </row>
    <row r="27" spans="1:7" ht="18.75">
      <c r="A27" s="110" t="s">
        <v>534</v>
      </c>
      <c r="B27" s="116" t="s">
        <v>535</v>
      </c>
      <c r="C27" s="371">
        <v>3</v>
      </c>
      <c r="D27" s="118">
        <v>3</v>
      </c>
      <c r="E27" s="368">
        <v>3</v>
      </c>
      <c r="F27" s="371">
        <v>3</v>
      </c>
      <c r="G27" s="109">
        <f t="shared" si="0"/>
        <v>1</v>
      </c>
    </row>
    <row r="28" spans="1:7" ht="18.75">
      <c r="A28" s="110" t="s">
        <v>536</v>
      </c>
      <c r="B28" s="116" t="s">
        <v>537</v>
      </c>
      <c r="C28" s="371">
        <v>4607785</v>
      </c>
      <c r="D28" s="118">
        <v>5400000</v>
      </c>
      <c r="E28" s="368">
        <v>1350000</v>
      </c>
      <c r="F28" s="371">
        <v>764312</v>
      </c>
      <c r="G28" s="109">
        <f t="shared" si="0"/>
        <v>0.566157037037037</v>
      </c>
    </row>
    <row r="29" spans="1:7" ht="18.75">
      <c r="A29" s="110" t="s">
        <v>538</v>
      </c>
      <c r="B29" s="116" t="s">
        <v>539</v>
      </c>
      <c r="C29" s="371">
        <v>25806</v>
      </c>
      <c r="D29" s="118">
        <v>150000</v>
      </c>
      <c r="E29" s="368">
        <v>38000</v>
      </c>
      <c r="F29" s="371"/>
      <c r="G29" s="109"/>
    </row>
    <row r="30" spans="1:7" ht="27.75" customHeight="1">
      <c r="A30" s="119" t="s">
        <v>540</v>
      </c>
      <c r="B30" s="375" t="s">
        <v>541</v>
      </c>
      <c r="C30" s="371"/>
      <c r="D30" s="118">
        <v>150000</v>
      </c>
      <c r="E30" s="368">
        <v>38000</v>
      </c>
      <c r="F30" s="371"/>
      <c r="G30" s="109"/>
    </row>
    <row r="31" spans="1:9" ht="18.75">
      <c r="A31" s="110" t="s">
        <v>542</v>
      </c>
      <c r="B31" s="116" t="s">
        <v>543</v>
      </c>
      <c r="C31" s="371">
        <v>1109354</v>
      </c>
      <c r="D31" s="118">
        <v>1320000</v>
      </c>
      <c r="E31" s="368"/>
      <c r="F31" s="371">
        <f>247853+95120</f>
        <v>342973</v>
      </c>
      <c r="G31" s="109"/>
      <c r="I31" s="485"/>
    </row>
    <row r="32" spans="1:9" ht="18.75">
      <c r="A32" s="110" t="s">
        <v>544</v>
      </c>
      <c r="B32" s="116" t="s">
        <v>545</v>
      </c>
      <c r="C32" s="371">
        <v>4</v>
      </c>
      <c r="D32" s="118">
        <v>4</v>
      </c>
      <c r="E32" s="374"/>
      <c r="F32" s="371">
        <v>1</v>
      </c>
      <c r="G32" s="109"/>
      <c r="I32" s="485"/>
    </row>
    <row r="33" spans="1:9" ht="18.75">
      <c r="A33" s="110" t="s">
        <v>546</v>
      </c>
      <c r="B33" s="116" t="s">
        <v>547</v>
      </c>
      <c r="C33" s="371"/>
      <c r="D33" s="118"/>
      <c r="E33" s="368"/>
      <c r="F33" s="371"/>
      <c r="G33" s="109"/>
      <c r="I33" s="485"/>
    </row>
    <row r="34" spans="1:9" ht="18.75">
      <c r="A34" s="110" t="s">
        <v>548</v>
      </c>
      <c r="B34" s="116" t="s">
        <v>549</v>
      </c>
      <c r="C34" s="371">
        <v>1237685</v>
      </c>
      <c r="D34" s="118">
        <v>2954000</v>
      </c>
      <c r="E34" s="368">
        <v>600000</v>
      </c>
      <c r="F34" s="371"/>
      <c r="G34" s="109"/>
      <c r="I34" s="485"/>
    </row>
    <row r="35" spans="1:10" ht="18.75">
      <c r="A35" s="110" t="s">
        <v>550</v>
      </c>
      <c r="B35" s="116" t="s">
        <v>545</v>
      </c>
      <c r="C35" s="371">
        <v>9</v>
      </c>
      <c r="D35" s="118">
        <v>23</v>
      </c>
      <c r="E35" s="368">
        <v>5</v>
      </c>
      <c r="F35" s="371"/>
      <c r="G35" s="109"/>
      <c r="I35" s="485"/>
      <c r="J35" s="486"/>
    </row>
    <row r="36" spans="1:10" ht="18.75">
      <c r="A36" s="110" t="s">
        <v>551</v>
      </c>
      <c r="B36" s="116" t="s">
        <v>552</v>
      </c>
      <c r="C36" s="371"/>
      <c r="D36" s="118"/>
      <c r="E36" s="368"/>
      <c r="F36" s="371"/>
      <c r="G36" s="109"/>
      <c r="I36" s="485"/>
      <c r="J36" s="485"/>
    </row>
    <row r="37" spans="1:10" ht="18.75">
      <c r="A37" s="110" t="s">
        <v>553</v>
      </c>
      <c r="B37" s="116" t="s">
        <v>554</v>
      </c>
      <c r="C37" s="371">
        <v>6640523</v>
      </c>
      <c r="D37" s="118">
        <v>8000000</v>
      </c>
      <c r="E37" s="368">
        <v>7300000</v>
      </c>
      <c r="F37" s="371"/>
      <c r="G37" s="109"/>
      <c r="I37" s="485"/>
      <c r="J37" s="485"/>
    </row>
    <row r="38" spans="1:10" ht="18.75">
      <c r="A38" s="110" t="s">
        <v>555</v>
      </c>
      <c r="B38" s="116" t="s">
        <v>556</v>
      </c>
      <c r="C38" s="371"/>
      <c r="D38" s="118"/>
      <c r="E38" s="373"/>
      <c r="F38" s="371"/>
      <c r="G38" s="511"/>
      <c r="I38" s="485"/>
      <c r="J38" s="485"/>
    </row>
    <row r="39" spans="1:10" ht="19.5" thickBot="1">
      <c r="A39" s="110" t="s">
        <v>557</v>
      </c>
      <c r="B39" s="120" t="s">
        <v>558</v>
      </c>
      <c r="C39" s="372">
        <v>1605749</v>
      </c>
      <c r="D39" s="121">
        <v>2400000</v>
      </c>
      <c r="E39" s="372">
        <v>300000</v>
      </c>
      <c r="F39" s="510">
        <v>69789</v>
      </c>
      <c r="G39" s="512">
        <f>F8/E8</f>
        <v>0.7841193489457213</v>
      </c>
      <c r="I39" s="485"/>
      <c r="J39" s="485"/>
    </row>
    <row r="40" spans="1:10" ht="18.75">
      <c r="A40" s="122"/>
      <c r="B40" s="123" t="s">
        <v>559</v>
      </c>
      <c r="C40" s="124"/>
      <c r="D40" s="122"/>
      <c r="E40" s="122"/>
      <c r="F40" s="122"/>
      <c r="G40" s="125"/>
      <c r="I40" s="485"/>
      <c r="J40" s="485"/>
    </row>
    <row r="41" spans="1:9" ht="18.75">
      <c r="A41" s="122"/>
      <c r="B41" s="579" t="s">
        <v>560</v>
      </c>
      <c r="C41" s="579"/>
      <c r="D41" s="579"/>
      <c r="E41" s="579"/>
      <c r="F41" s="122"/>
      <c r="G41" s="125"/>
      <c r="I41" s="485"/>
    </row>
    <row r="42" spans="1:7" ht="15.75">
      <c r="A42" s="73"/>
      <c r="B42" s="126"/>
      <c r="C42" s="127"/>
      <c r="D42" s="73"/>
      <c r="E42" s="73"/>
      <c r="F42" s="73"/>
      <c r="G42" s="128"/>
    </row>
    <row r="43" spans="1:7" ht="15.75">
      <c r="A43" s="571" t="s">
        <v>1132</v>
      </c>
      <c r="B43" s="571"/>
      <c r="C43" s="76" t="s">
        <v>490</v>
      </c>
      <c r="D43" s="572" t="s">
        <v>561</v>
      </c>
      <c r="E43" s="572"/>
      <c r="F43" s="572"/>
      <c r="G43" s="572"/>
    </row>
    <row r="44" spans="1:7" ht="15.75">
      <c r="A44" s="75"/>
      <c r="B44" s="75"/>
      <c r="D44" s="55"/>
      <c r="E44" s="76"/>
      <c r="F44" s="76"/>
      <c r="G44" s="129"/>
    </row>
    <row r="45" spans="1:7" ht="15.75">
      <c r="A45" s="73"/>
      <c r="B45" s="126"/>
      <c r="C45" s="127"/>
      <c r="D45" s="73"/>
      <c r="E45" s="73"/>
      <c r="F45" s="73"/>
      <c r="G45" s="128"/>
    </row>
  </sheetData>
  <sheetProtection/>
  <mergeCells count="10">
    <mergeCell ref="B41:E41"/>
    <mergeCell ref="A43:B43"/>
    <mergeCell ref="D43:G43"/>
    <mergeCell ref="A4:G4"/>
    <mergeCell ref="A6:A7"/>
    <mergeCell ref="B6:B7"/>
    <mergeCell ref="C6:C7"/>
    <mergeCell ref="D6:D7"/>
    <mergeCell ref="E6:F6"/>
    <mergeCell ref="G6:G7"/>
  </mergeCells>
  <printOptions/>
  <pageMargins left="0.11811023622047245" right="0.11811023622047245" top="0.7480314960629921" bottom="0.7480314960629921" header="0.31496062992125984" footer="0.31496062992125984"/>
  <pageSetup fitToWidth="0" horizontalDpi="600" verticalDpi="600" orientation="landscape" paperSize="9" scale="55" r:id="rId1"/>
</worksheet>
</file>

<file path=xl/worksheets/sheet5.xml><?xml version="1.0" encoding="utf-8"?>
<worksheet xmlns="http://schemas.openxmlformats.org/spreadsheetml/2006/main" xmlns:r="http://schemas.openxmlformats.org/officeDocument/2006/relationships">
  <sheetPr>
    <tabColor rgb="FFFF0000"/>
    <pageSetUpPr fitToPage="1"/>
  </sheetPr>
  <dimension ref="A1:F29"/>
  <sheetViews>
    <sheetView zoomScalePageLayoutView="0" workbookViewId="0" topLeftCell="A1">
      <selection activeCell="B28" sqref="B28"/>
    </sheetView>
  </sheetViews>
  <sheetFormatPr defaultColWidth="9.140625" defaultRowHeight="15"/>
  <cols>
    <col min="1" max="1" width="25.7109375" style="0" customWidth="1"/>
    <col min="2" max="2" width="95.57421875" style="0" customWidth="1"/>
    <col min="3" max="3" width="41.7109375" style="0" customWidth="1"/>
    <col min="4" max="4" width="43.57421875" style="0" customWidth="1"/>
    <col min="5" max="5" width="35.00390625" style="0" customWidth="1"/>
    <col min="6" max="6" width="14.7109375" style="0" customWidth="1"/>
  </cols>
  <sheetData>
    <row r="1" spans="1:6" ht="15.75">
      <c r="A1" s="1"/>
      <c r="B1" s="1"/>
      <c r="C1" s="1"/>
      <c r="D1" s="1"/>
      <c r="E1" s="130" t="s">
        <v>562</v>
      </c>
      <c r="F1" s="131"/>
    </row>
    <row r="2" spans="1:6" ht="15.75">
      <c r="A2" s="5" t="s">
        <v>101</v>
      </c>
      <c r="B2" s="54"/>
      <c r="C2" s="132"/>
      <c r="D2" s="132"/>
      <c r="E2" s="133"/>
      <c r="F2" s="133"/>
    </row>
    <row r="3" spans="1:6" ht="15.75">
      <c r="A3" s="5" t="s">
        <v>2</v>
      </c>
      <c r="B3" s="54"/>
      <c r="C3" s="132"/>
      <c r="D3" s="132"/>
      <c r="E3" s="133"/>
      <c r="F3" s="133"/>
    </row>
    <row r="4" spans="1:6" ht="15.75">
      <c r="A4" s="1"/>
      <c r="B4" s="1"/>
      <c r="C4" s="1"/>
      <c r="D4" s="1"/>
      <c r="E4" s="131"/>
      <c r="F4" s="131"/>
    </row>
    <row r="5" spans="1:6" ht="15.75">
      <c r="A5" s="1"/>
      <c r="B5" s="1"/>
      <c r="C5" s="1"/>
      <c r="D5" s="1"/>
      <c r="E5" s="131"/>
      <c r="F5" s="131"/>
    </row>
    <row r="6" spans="1:6" ht="15.75">
      <c r="A6" s="586" t="s">
        <v>563</v>
      </c>
      <c r="B6" s="586"/>
      <c r="C6" s="586"/>
      <c r="D6" s="586"/>
      <c r="E6" s="586"/>
      <c r="F6" s="167"/>
    </row>
    <row r="7" spans="1:6" ht="16.5" thickBot="1">
      <c r="A7" s="1"/>
      <c r="B7" s="169"/>
      <c r="C7" s="169"/>
      <c r="D7" s="169"/>
      <c r="E7" s="169"/>
      <c r="F7" s="134"/>
    </row>
    <row r="8" spans="1:6" ht="16.5" thickBot="1">
      <c r="A8" s="587" t="s">
        <v>494</v>
      </c>
      <c r="B8" s="588" t="s">
        <v>564</v>
      </c>
      <c r="C8" s="589" t="s">
        <v>565</v>
      </c>
      <c r="D8" s="589" t="s">
        <v>566</v>
      </c>
      <c r="E8" s="558" t="s">
        <v>567</v>
      </c>
      <c r="F8" s="384"/>
    </row>
    <row r="9" spans="1:6" ht="16.5" thickBot="1">
      <c r="A9" s="587"/>
      <c r="B9" s="588"/>
      <c r="C9" s="589"/>
      <c r="D9" s="589"/>
      <c r="E9" s="558"/>
      <c r="F9" s="385"/>
    </row>
    <row r="10" spans="1:6" ht="15.75">
      <c r="A10" s="386"/>
      <c r="B10" s="457" t="s">
        <v>1091</v>
      </c>
      <c r="C10" s="387">
        <v>129</v>
      </c>
      <c r="D10" s="387">
        <v>1</v>
      </c>
      <c r="E10" s="334">
        <v>12</v>
      </c>
      <c r="F10" s="385"/>
    </row>
    <row r="11" spans="1:6" ht="15.75">
      <c r="A11" s="179" t="s">
        <v>496</v>
      </c>
      <c r="B11" s="388" t="s">
        <v>568</v>
      </c>
      <c r="C11" s="389"/>
      <c r="D11" s="389"/>
      <c r="E11" s="390"/>
      <c r="F11" s="131"/>
    </row>
    <row r="12" spans="1:6" ht="15.75">
      <c r="A12" s="179" t="s">
        <v>498</v>
      </c>
      <c r="B12" s="404" t="s">
        <v>1081</v>
      </c>
      <c r="C12" s="392">
        <v>1</v>
      </c>
      <c r="D12" s="389"/>
      <c r="E12" s="390"/>
      <c r="F12" s="131"/>
    </row>
    <row r="13" spans="1:6" ht="15.75">
      <c r="A13" s="179" t="s">
        <v>500</v>
      </c>
      <c r="B13" s="405" t="s">
        <v>1082</v>
      </c>
      <c r="C13" s="392"/>
      <c r="D13" s="389"/>
      <c r="E13" s="390"/>
      <c r="F13" s="131"/>
    </row>
    <row r="14" spans="1:6" ht="15.75">
      <c r="A14" s="179" t="s">
        <v>502</v>
      </c>
      <c r="B14" s="391" t="s">
        <v>1084</v>
      </c>
      <c r="C14" s="392"/>
      <c r="D14" s="389"/>
      <c r="E14" s="390"/>
      <c r="F14" s="131"/>
    </row>
    <row r="15" spans="1:6" ht="15.75">
      <c r="A15" s="179" t="s">
        <v>569</v>
      </c>
      <c r="B15" s="391" t="s">
        <v>1133</v>
      </c>
      <c r="C15" s="392">
        <v>1</v>
      </c>
      <c r="D15" s="389"/>
      <c r="E15" s="390"/>
      <c r="F15" s="131"/>
    </row>
    <row r="16" spans="1:6" ht="15.75">
      <c r="A16" s="393"/>
      <c r="B16" s="391"/>
      <c r="C16" s="389"/>
      <c r="D16" s="389"/>
      <c r="E16" s="390"/>
      <c r="F16" s="131"/>
    </row>
    <row r="17" spans="1:6" ht="15.75">
      <c r="A17" s="179" t="s">
        <v>570</v>
      </c>
      <c r="B17" s="388" t="s">
        <v>571</v>
      </c>
      <c r="C17" s="389"/>
      <c r="D17" s="389"/>
      <c r="E17" s="390"/>
      <c r="F17" s="131"/>
    </row>
    <row r="18" spans="1:6" ht="15.75">
      <c r="A18" s="179" t="s">
        <v>572</v>
      </c>
      <c r="B18" s="394" t="s">
        <v>1083</v>
      </c>
      <c r="C18" s="392">
        <v>1</v>
      </c>
      <c r="D18" s="392"/>
      <c r="E18" s="390"/>
      <c r="F18" s="131"/>
    </row>
    <row r="19" spans="1:6" ht="15.75">
      <c r="A19" s="179" t="s">
        <v>573</v>
      </c>
      <c r="B19" s="394" t="s">
        <v>1085</v>
      </c>
      <c r="C19" s="389"/>
      <c r="D19" s="389"/>
      <c r="E19" s="293"/>
      <c r="F19" s="131"/>
    </row>
    <row r="20" spans="1:6" ht="15.75">
      <c r="A20" s="179" t="s">
        <v>574</v>
      </c>
      <c r="B20" s="394"/>
      <c r="C20" s="389"/>
      <c r="D20" s="389"/>
      <c r="E20" s="390"/>
      <c r="F20" s="131"/>
    </row>
    <row r="21" spans="1:6" ht="16.5" thickBot="1">
      <c r="A21" s="395"/>
      <c r="B21" s="396" t="s">
        <v>1110</v>
      </c>
      <c r="C21" s="397">
        <v>128</v>
      </c>
      <c r="D21" s="397">
        <v>1</v>
      </c>
      <c r="E21" s="398">
        <v>12</v>
      </c>
      <c r="F21" s="134"/>
    </row>
    <row r="22" spans="1:6" ht="15.75">
      <c r="A22" s="399"/>
      <c r="B22" s="335"/>
      <c r="C22" s="131"/>
      <c r="D22" s="131"/>
      <c r="E22" s="131"/>
      <c r="F22" s="131"/>
    </row>
    <row r="23" spans="1:6" ht="15.75">
      <c r="A23" s="1"/>
      <c r="B23" s="1"/>
      <c r="C23" s="1"/>
      <c r="D23" s="1"/>
      <c r="E23" s="131"/>
      <c r="F23" s="131"/>
    </row>
    <row r="24" spans="1:6" ht="15.75">
      <c r="A24" s="1"/>
      <c r="B24" s="1" t="s">
        <v>575</v>
      </c>
      <c r="C24" s="1"/>
      <c r="D24" s="1"/>
      <c r="E24" s="131"/>
      <c r="F24" s="131"/>
    </row>
    <row r="25" spans="1:6" ht="15.75">
      <c r="A25" s="1"/>
      <c r="B25" s="1" t="s">
        <v>576</v>
      </c>
      <c r="C25" s="1"/>
      <c r="D25" s="1"/>
      <c r="E25" s="131"/>
      <c r="F25" s="131"/>
    </row>
    <row r="26" spans="1:6" ht="15.75">
      <c r="A26" s="1"/>
      <c r="B26" s="75" t="s">
        <v>1062</v>
      </c>
      <c r="C26" s="1"/>
      <c r="D26" s="1"/>
      <c r="E26" s="131"/>
      <c r="F26" s="131"/>
    </row>
    <row r="27" spans="1:6" ht="15.75">
      <c r="A27" s="1"/>
      <c r="B27" s="1"/>
      <c r="C27" s="1"/>
      <c r="D27" s="1"/>
      <c r="E27" s="131"/>
      <c r="F27" s="131"/>
    </row>
    <row r="28" spans="1:6" ht="15.75">
      <c r="A28" s="212"/>
      <c r="B28" s="400" t="s">
        <v>1132</v>
      </c>
      <c r="C28" s="1"/>
      <c r="D28" s="585" t="s">
        <v>577</v>
      </c>
      <c r="E28" s="585"/>
      <c r="F28" s="585"/>
    </row>
    <row r="29" spans="1:6" ht="15.75">
      <c r="A29" s="1"/>
      <c r="B29" s="1"/>
      <c r="C29" s="55" t="s">
        <v>100</v>
      </c>
      <c r="D29" s="1"/>
      <c r="E29" s="131"/>
      <c r="F29" s="131"/>
    </row>
  </sheetData>
  <sheetProtection/>
  <mergeCells count="7">
    <mergeCell ref="D28:F28"/>
    <mergeCell ref="A6:E6"/>
    <mergeCell ref="A8:A9"/>
    <mergeCell ref="B8:B9"/>
    <mergeCell ref="C8:C9"/>
    <mergeCell ref="D8:D9"/>
    <mergeCell ref="E8:E9"/>
  </mergeCells>
  <printOptions/>
  <pageMargins left="0.31496062992125984" right="0" top="0.7480314960629921" bottom="0.7480314960629921" header="0.31496062992125984" footer="0.31496062992125984"/>
  <pageSetup fitToHeight="1" fitToWidth="1" horizontalDpi="600" verticalDpi="600" orientation="landscape" scale="52" r:id="rId1"/>
</worksheet>
</file>

<file path=xl/worksheets/sheet6.xml><?xml version="1.0" encoding="utf-8"?>
<worksheet xmlns="http://schemas.openxmlformats.org/spreadsheetml/2006/main" xmlns:r="http://schemas.openxmlformats.org/officeDocument/2006/relationships">
  <sheetPr>
    <tabColor rgb="FFFF0000"/>
    <pageSetUpPr fitToPage="1"/>
  </sheetPr>
  <dimension ref="A1:P718"/>
  <sheetViews>
    <sheetView tabSelected="1" view="pageBreakPreview" zoomScale="60" zoomScaleNormal="55" zoomScalePageLayoutView="0" workbookViewId="0" topLeftCell="A1">
      <selection activeCell="T405" sqref="T405"/>
    </sheetView>
  </sheetViews>
  <sheetFormatPr defaultColWidth="9.140625" defaultRowHeight="15"/>
  <cols>
    <col min="1" max="1" width="9.00390625" style="476" customWidth="1"/>
    <col min="2" max="2" width="19.00390625" style="476" customWidth="1"/>
    <col min="3" max="3" width="43.140625" style="662" customWidth="1"/>
    <col min="4" max="4" width="20.57421875" style="662" customWidth="1"/>
    <col min="5" max="5" width="75.57421875" style="476" customWidth="1"/>
    <col min="6" max="6" width="20.7109375" style="102" customWidth="1"/>
    <col min="7" max="8" width="18.28125" style="102" customWidth="1"/>
    <col min="9" max="9" width="18.28125" style="665" customWidth="1"/>
    <col min="10" max="10" width="24.8515625" style="665" customWidth="1"/>
    <col min="11" max="11" width="7.28125" style="476" customWidth="1"/>
    <col min="12" max="12" width="9.00390625" style="476" customWidth="1"/>
    <col min="13" max="13" width="7.421875" style="476" customWidth="1"/>
    <col min="14" max="14" width="8.8515625" style="476" customWidth="1"/>
    <col min="15" max="15" width="8.00390625" style="476" customWidth="1"/>
    <col min="16" max="17" width="9.140625" style="476" customWidth="1"/>
    <col min="18" max="16384" width="9.140625" style="476" customWidth="1"/>
  </cols>
  <sheetData>
    <row r="1" spans="2:10" s="639" customFormat="1" ht="45.75" customHeight="1">
      <c r="B1" s="840" t="s">
        <v>1140</v>
      </c>
      <c r="C1" s="640"/>
      <c r="D1" s="640"/>
      <c r="E1" s="641"/>
      <c r="F1" s="642"/>
      <c r="G1" s="642"/>
      <c r="H1" s="642"/>
      <c r="I1" s="643"/>
      <c r="J1" s="643"/>
    </row>
    <row r="2" spans="1:10" ht="43.5" customHeight="1">
      <c r="A2" s="455"/>
      <c r="B2" s="722" t="s">
        <v>1498</v>
      </c>
      <c r="C2" s="722"/>
      <c r="D2" s="722"/>
      <c r="E2" s="722"/>
      <c r="F2" s="722"/>
      <c r="G2" s="722"/>
      <c r="H2" s="722"/>
      <c r="I2" s="722"/>
      <c r="J2" s="455"/>
    </row>
    <row r="3" spans="1:12" ht="82.5" customHeight="1" thickBot="1">
      <c r="A3" s="455"/>
      <c r="B3" s="723"/>
      <c r="C3" s="723"/>
      <c r="D3" s="723"/>
      <c r="E3" s="723"/>
      <c r="F3" s="723"/>
      <c r="G3" s="723"/>
      <c r="H3" s="723"/>
      <c r="I3" s="723"/>
      <c r="J3" s="455"/>
      <c r="K3" s="841">
        <v>1.080357</v>
      </c>
      <c r="L3" s="841">
        <v>1.06</v>
      </c>
    </row>
    <row r="4" spans="1:10" s="666" customFormat="1" ht="114" customHeight="1" thickBot="1" thickTop="1">
      <c r="A4" s="834" t="s">
        <v>578</v>
      </c>
      <c r="B4" s="835"/>
      <c r="C4" s="836" t="s">
        <v>579</v>
      </c>
      <c r="D4" s="837" t="s">
        <v>580</v>
      </c>
      <c r="E4" s="838" t="s">
        <v>581</v>
      </c>
      <c r="F4" s="839" t="s">
        <v>582</v>
      </c>
      <c r="G4" s="844" t="s">
        <v>583</v>
      </c>
      <c r="H4" s="845" t="s">
        <v>584</v>
      </c>
      <c r="I4" s="846" t="s">
        <v>585</v>
      </c>
      <c r="J4" s="847" t="s">
        <v>586</v>
      </c>
    </row>
    <row r="5" spans="1:10" s="666" customFormat="1" ht="16.5" customHeight="1">
      <c r="A5" s="724"/>
      <c r="B5" s="725"/>
      <c r="C5" s="726"/>
      <c r="D5" s="727"/>
      <c r="E5" s="728"/>
      <c r="F5" s="729"/>
      <c r="G5" s="726"/>
      <c r="H5" s="727"/>
      <c r="I5" s="419"/>
      <c r="J5" s="420">
        <v>1.2</v>
      </c>
    </row>
    <row r="6" spans="1:10" s="667" customFormat="1" ht="27" customHeight="1" thickBot="1">
      <c r="A6" s="590" t="s">
        <v>1141</v>
      </c>
      <c r="B6" s="591"/>
      <c r="C6" s="730"/>
      <c r="D6" s="731"/>
      <c r="E6" s="732" t="s">
        <v>587</v>
      </c>
      <c r="F6" s="733"/>
      <c r="G6" s="730"/>
      <c r="H6" s="734"/>
      <c r="I6" s="735"/>
      <c r="J6" s="736"/>
    </row>
    <row r="7" spans="1:10" s="667" customFormat="1" ht="27" customHeight="1">
      <c r="A7" s="737"/>
      <c r="B7" s="738"/>
      <c r="C7" s="739"/>
      <c r="D7" s="740"/>
      <c r="E7" s="741"/>
      <c r="F7" s="742"/>
      <c r="G7" s="739"/>
      <c r="H7" s="743"/>
      <c r="I7" s="744"/>
      <c r="J7" s="745"/>
    </row>
    <row r="8" spans="1:10" s="668" customFormat="1" ht="27" customHeight="1">
      <c r="A8" s="746" t="str">
        <f>+$A$6</f>
        <v>А.</v>
      </c>
      <c r="B8" s="747" t="s">
        <v>588</v>
      </c>
      <c r="C8" s="748" t="s">
        <v>1142</v>
      </c>
      <c r="D8" s="749" t="s">
        <v>1143</v>
      </c>
      <c r="E8" s="427" t="s">
        <v>589</v>
      </c>
      <c r="F8" s="421" t="s">
        <v>1064</v>
      </c>
      <c r="G8" s="804">
        <v>10.959999999999999</v>
      </c>
      <c r="H8" s="805">
        <v>191.12624466336985</v>
      </c>
      <c r="I8" s="422">
        <f>ROUND(+G8+H8,2)</f>
        <v>202.09</v>
      </c>
      <c r="J8" s="423">
        <f>ROUND(+$I8*$J$5,2)</f>
        <v>242.51</v>
      </c>
    </row>
    <row r="9" spans="1:10" s="668" customFormat="1" ht="27" customHeight="1">
      <c r="A9" s="746" t="str">
        <f aca="true" t="shared" si="0" ref="A9:A20">+$A$6</f>
        <v>А.</v>
      </c>
      <c r="B9" s="747" t="s">
        <v>590</v>
      </c>
      <c r="C9" s="748" t="s">
        <v>1144</v>
      </c>
      <c r="D9" s="749" t="s">
        <v>1145</v>
      </c>
      <c r="E9" s="427" t="s">
        <v>591</v>
      </c>
      <c r="F9" s="421" t="s">
        <v>592</v>
      </c>
      <c r="G9" s="804">
        <v>3.64</v>
      </c>
      <c r="H9" s="805">
        <v>144.5100874284016</v>
      </c>
      <c r="I9" s="422">
        <f aca="true" t="shared" si="1" ref="I9:I20">ROUND(+G9+H9,2)</f>
        <v>148.15</v>
      </c>
      <c r="J9" s="423">
        <f aca="true" t="shared" si="2" ref="J9:J20">ROUND(+$I9*$J$5,2)</f>
        <v>177.78</v>
      </c>
    </row>
    <row r="10" spans="1:10" s="668" customFormat="1" ht="27" customHeight="1">
      <c r="A10" s="746" t="str">
        <f t="shared" si="0"/>
        <v>А.</v>
      </c>
      <c r="B10" s="747" t="s">
        <v>593</v>
      </c>
      <c r="C10" s="748" t="s">
        <v>1146</v>
      </c>
      <c r="D10" s="749" t="s">
        <v>1147</v>
      </c>
      <c r="E10" s="427" t="s">
        <v>594</v>
      </c>
      <c r="F10" s="421" t="s">
        <v>592</v>
      </c>
      <c r="G10" s="804">
        <v>64.63</v>
      </c>
      <c r="H10" s="805">
        <v>1608.3937291597238</v>
      </c>
      <c r="I10" s="422">
        <f t="shared" si="1"/>
        <v>1673.02</v>
      </c>
      <c r="J10" s="423">
        <f t="shared" si="2"/>
        <v>2007.62</v>
      </c>
    </row>
    <row r="11" spans="1:10" s="668" customFormat="1" ht="27" customHeight="1">
      <c r="A11" s="746" t="str">
        <f t="shared" si="0"/>
        <v>А.</v>
      </c>
      <c r="B11" s="747" t="s">
        <v>595</v>
      </c>
      <c r="C11" s="748" t="s">
        <v>1148</v>
      </c>
      <c r="D11" s="749" t="s">
        <v>1149</v>
      </c>
      <c r="E11" s="427" t="s">
        <v>596</v>
      </c>
      <c r="F11" s="421" t="s">
        <v>597</v>
      </c>
      <c r="G11" s="804">
        <v>40.7</v>
      </c>
      <c r="H11" s="805">
        <v>82.19164565112828</v>
      </c>
      <c r="I11" s="422">
        <f t="shared" si="1"/>
        <v>122.89</v>
      </c>
      <c r="J11" s="423">
        <f t="shared" si="2"/>
        <v>147.47</v>
      </c>
    </row>
    <row r="12" spans="1:10" s="418" customFormat="1" ht="27" customHeight="1">
      <c r="A12" s="746" t="str">
        <f t="shared" si="0"/>
        <v>А.</v>
      </c>
      <c r="B12" s="747" t="s">
        <v>598</v>
      </c>
      <c r="C12" s="748" t="s">
        <v>1150</v>
      </c>
      <c r="D12" s="749" t="s">
        <v>1151</v>
      </c>
      <c r="E12" s="427" t="s">
        <v>599</v>
      </c>
      <c r="F12" s="421" t="s">
        <v>597</v>
      </c>
      <c r="G12" s="804">
        <v>81.4</v>
      </c>
      <c r="H12" s="805">
        <v>155.25088622990899</v>
      </c>
      <c r="I12" s="422">
        <f t="shared" si="1"/>
        <v>236.65</v>
      </c>
      <c r="J12" s="423">
        <f t="shared" si="2"/>
        <v>283.98</v>
      </c>
    </row>
    <row r="13" spans="1:10" s="669" customFormat="1" ht="53.25" customHeight="1">
      <c r="A13" s="746" t="str">
        <f t="shared" si="0"/>
        <v>А.</v>
      </c>
      <c r="B13" s="747" t="s">
        <v>600</v>
      </c>
      <c r="C13" s="748" t="s">
        <v>1152</v>
      </c>
      <c r="D13" s="749" t="s">
        <v>1153</v>
      </c>
      <c r="E13" s="427" t="s">
        <v>1154</v>
      </c>
      <c r="F13" s="421" t="s">
        <v>1064</v>
      </c>
      <c r="G13" s="804">
        <v>66</v>
      </c>
      <c r="H13" s="805">
        <v>245.3481959735172</v>
      </c>
      <c r="I13" s="422">
        <f t="shared" si="1"/>
        <v>311.35</v>
      </c>
      <c r="J13" s="423">
        <f t="shared" si="2"/>
        <v>373.62</v>
      </c>
    </row>
    <row r="14" spans="1:10" s="669" customFormat="1" ht="53.25" customHeight="1">
      <c r="A14" s="746" t="str">
        <f t="shared" si="0"/>
        <v>А.</v>
      </c>
      <c r="B14" s="747" t="s">
        <v>601</v>
      </c>
      <c r="C14" s="748" t="s">
        <v>1155</v>
      </c>
      <c r="D14" s="749" t="s">
        <v>1156</v>
      </c>
      <c r="E14" s="427" t="s">
        <v>1157</v>
      </c>
      <c r="F14" s="421" t="s">
        <v>1064</v>
      </c>
      <c r="G14" s="804">
        <v>98</v>
      </c>
      <c r="H14" s="805">
        <v>245.3481959735172</v>
      </c>
      <c r="I14" s="422">
        <f t="shared" si="1"/>
        <v>343.35</v>
      </c>
      <c r="J14" s="423">
        <f t="shared" si="2"/>
        <v>412.02</v>
      </c>
    </row>
    <row r="15" spans="1:10" s="669" customFormat="1" ht="53.25" customHeight="1">
      <c r="A15" s="746" t="str">
        <f t="shared" si="0"/>
        <v>А.</v>
      </c>
      <c r="B15" s="747" t="s">
        <v>602</v>
      </c>
      <c r="C15" s="748" t="s">
        <v>1158</v>
      </c>
      <c r="D15" s="749" t="s">
        <v>1159</v>
      </c>
      <c r="E15" s="427" t="s">
        <v>1160</v>
      </c>
      <c r="F15" s="421" t="s">
        <v>1064</v>
      </c>
      <c r="G15" s="804">
        <v>164</v>
      </c>
      <c r="H15" s="805">
        <v>245.3481959735172</v>
      </c>
      <c r="I15" s="422">
        <f t="shared" si="1"/>
        <v>409.35</v>
      </c>
      <c r="J15" s="423">
        <f t="shared" si="2"/>
        <v>491.22</v>
      </c>
    </row>
    <row r="16" spans="1:10" s="669" customFormat="1" ht="53.25" customHeight="1">
      <c r="A16" s="746" t="str">
        <f t="shared" si="0"/>
        <v>А.</v>
      </c>
      <c r="B16" s="747" t="s">
        <v>603</v>
      </c>
      <c r="C16" s="748"/>
      <c r="D16" s="749"/>
      <c r="E16" s="427" t="s">
        <v>605</v>
      </c>
      <c r="F16" s="421" t="s">
        <v>597</v>
      </c>
      <c r="G16" s="804">
        <v>20000</v>
      </c>
      <c r="H16" s="805">
        <v>5997.40034601931</v>
      </c>
      <c r="I16" s="422">
        <f t="shared" si="1"/>
        <v>25997.4</v>
      </c>
      <c r="J16" s="423">
        <f t="shared" si="2"/>
        <v>31196.88</v>
      </c>
    </row>
    <row r="17" spans="1:10" s="669" customFormat="1" ht="53.25" customHeight="1">
      <c r="A17" s="746" t="str">
        <f t="shared" si="0"/>
        <v>А.</v>
      </c>
      <c r="B17" s="747" t="s">
        <v>604</v>
      </c>
      <c r="C17" s="748"/>
      <c r="D17" s="749"/>
      <c r="E17" s="427" t="s">
        <v>607</v>
      </c>
      <c r="F17" s="421" t="s">
        <v>608</v>
      </c>
      <c r="G17" s="804">
        <v>0</v>
      </c>
      <c r="H17" s="805">
        <v>150</v>
      </c>
      <c r="I17" s="422">
        <f t="shared" si="1"/>
        <v>150</v>
      </c>
      <c r="J17" s="423">
        <f t="shared" si="2"/>
        <v>180</v>
      </c>
    </row>
    <row r="18" spans="1:10" s="669" customFormat="1" ht="27" customHeight="1">
      <c r="A18" s="746" t="str">
        <f t="shared" si="0"/>
        <v>А.</v>
      </c>
      <c r="B18" s="747" t="s">
        <v>606</v>
      </c>
      <c r="C18" s="748"/>
      <c r="D18" s="749"/>
      <c r="E18" s="427" t="s">
        <v>610</v>
      </c>
      <c r="F18" s="421" t="s">
        <v>592</v>
      </c>
      <c r="G18" s="804">
        <v>0</v>
      </c>
      <c r="H18" s="805">
        <v>150</v>
      </c>
      <c r="I18" s="422">
        <f t="shared" si="1"/>
        <v>150</v>
      </c>
      <c r="J18" s="423">
        <f t="shared" si="2"/>
        <v>180</v>
      </c>
    </row>
    <row r="19" spans="1:10" s="669" customFormat="1" ht="51.75" customHeight="1">
      <c r="A19" s="746" t="str">
        <f t="shared" si="0"/>
        <v>А.</v>
      </c>
      <c r="B19" s="747" t="s">
        <v>609</v>
      </c>
      <c r="C19" s="748"/>
      <c r="D19" s="749"/>
      <c r="E19" s="427" t="s">
        <v>1161</v>
      </c>
      <c r="F19" s="421" t="s">
        <v>597</v>
      </c>
      <c r="G19" s="804">
        <v>0</v>
      </c>
      <c r="H19" s="805">
        <v>10500</v>
      </c>
      <c r="I19" s="422">
        <f t="shared" si="1"/>
        <v>10500</v>
      </c>
      <c r="J19" s="423">
        <f t="shared" si="2"/>
        <v>12600</v>
      </c>
    </row>
    <row r="20" spans="1:10" s="669" customFormat="1" ht="27" customHeight="1">
      <c r="A20" s="746" t="str">
        <f t="shared" si="0"/>
        <v>А.</v>
      </c>
      <c r="B20" s="747" t="s">
        <v>611</v>
      </c>
      <c r="C20" s="748"/>
      <c r="D20" s="749" t="s">
        <v>1162</v>
      </c>
      <c r="E20" s="427" t="s">
        <v>1163</v>
      </c>
      <c r="F20" s="421" t="s">
        <v>597</v>
      </c>
      <c r="G20" s="804">
        <v>1077.41</v>
      </c>
      <c r="H20" s="805">
        <v>280763.6836048463</v>
      </c>
      <c r="I20" s="422">
        <f t="shared" si="1"/>
        <v>281841.09</v>
      </c>
      <c r="J20" s="423">
        <f t="shared" si="2"/>
        <v>338209.31</v>
      </c>
    </row>
    <row r="21" spans="1:10" s="669" customFormat="1" ht="27" customHeight="1">
      <c r="A21" s="751"/>
      <c r="B21" s="424"/>
      <c r="C21" s="752"/>
      <c r="D21" s="753"/>
      <c r="E21" s="754"/>
      <c r="F21" s="428"/>
      <c r="G21" s="806"/>
      <c r="H21" s="807"/>
      <c r="I21" s="425"/>
      <c r="J21" s="426"/>
    </row>
    <row r="22" spans="1:10" s="667" customFormat="1" ht="27" customHeight="1" thickBot="1">
      <c r="A22" s="590" t="s">
        <v>1164</v>
      </c>
      <c r="B22" s="591"/>
      <c r="C22" s="730"/>
      <c r="D22" s="731"/>
      <c r="E22" s="732" t="s">
        <v>612</v>
      </c>
      <c r="F22" s="733"/>
      <c r="G22" s="808"/>
      <c r="H22" s="809"/>
      <c r="I22" s="440"/>
      <c r="J22" s="441"/>
    </row>
    <row r="23" spans="1:10" s="667" customFormat="1" ht="27" customHeight="1">
      <c r="A23" s="737"/>
      <c r="B23" s="755"/>
      <c r="C23" s="756"/>
      <c r="D23" s="757"/>
      <c r="E23" s="758"/>
      <c r="F23" s="759"/>
      <c r="G23" s="810"/>
      <c r="H23" s="811"/>
      <c r="I23" s="442"/>
      <c r="J23" s="443"/>
    </row>
    <row r="24" spans="1:10" s="668" customFormat="1" ht="86.25" customHeight="1">
      <c r="A24" s="746" t="str">
        <f>+$A$22</f>
        <v>Б.</v>
      </c>
      <c r="B24" s="747" t="s">
        <v>588</v>
      </c>
      <c r="C24" s="748" t="str">
        <f>+'[1]2_Земљани'!B5</f>
        <v>ГН 200.109.21 А 2.1</v>
      </c>
      <c r="D24" s="749" t="s">
        <v>1165</v>
      </c>
      <c r="E24" s="427" t="s">
        <v>613</v>
      </c>
      <c r="F24" s="421" t="s">
        <v>1065</v>
      </c>
      <c r="G24" s="804">
        <v>0</v>
      </c>
      <c r="H24" s="805">
        <v>1164.995017214251</v>
      </c>
      <c r="I24" s="422">
        <f aca="true" t="shared" si="3" ref="I24:I62">ROUND(+G24+H24,2)</f>
        <v>1165</v>
      </c>
      <c r="J24" s="760">
        <f aca="true" t="shared" si="4" ref="J24:J62">ROUND(+$I24*$J$5,2)</f>
        <v>1398</v>
      </c>
    </row>
    <row r="25" spans="1:10" s="668" customFormat="1" ht="86.25" customHeight="1">
      <c r="A25" s="746" t="str">
        <f aca="true" t="shared" si="5" ref="A25:A62">+$A$22</f>
        <v>Б.</v>
      </c>
      <c r="B25" s="747" t="s">
        <v>590</v>
      </c>
      <c r="C25" s="748" t="str">
        <f>+'[1]2_Земљани'!B6</f>
        <v>ГН 200.109.23 А 2.1</v>
      </c>
      <c r="D25" s="749" t="s">
        <v>1166</v>
      </c>
      <c r="E25" s="427" t="s">
        <v>614</v>
      </c>
      <c r="F25" s="421" t="s">
        <v>1065</v>
      </c>
      <c r="G25" s="804">
        <v>0</v>
      </c>
      <c r="H25" s="805">
        <v>1514.4935223785262</v>
      </c>
      <c r="I25" s="422">
        <f t="shared" si="3"/>
        <v>1514.49</v>
      </c>
      <c r="J25" s="760">
        <f t="shared" si="4"/>
        <v>1817.39</v>
      </c>
    </row>
    <row r="26" spans="1:10" s="668" customFormat="1" ht="86.25" customHeight="1">
      <c r="A26" s="746" t="str">
        <f t="shared" si="5"/>
        <v>Б.</v>
      </c>
      <c r="B26" s="747" t="s">
        <v>593</v>
      </c>
      <c r="C26" s="748" t="str">
        <f>+'[1]2_Земљани'!B7</f>
        <v>ГН 200.109.25 А 2.1</v>
      </c>
      <c r="D26" s="749" t="s">
        <v>1167</v>
      </c>
      <c r="E26" s="427" t="s">
        <v>615</v>
      </c>
      <c r="F26" s="421" t="s">
        <v>1065</v>
      </c>
      <c r="G26" s="804">
        <v>0</v>
      </c>
      <c r="H26" s="805">
        <v>1794.1223135116768</v>
      </c>
      <c r="I26" s="422">
        <f t="shared" si="3"/>
        <v>1794.12</v>
      </c>
      <c r="J26" s="760">
        <f t="shared" si="4"/>
        <v>2152.94</v>
      </c>
    </row>
    <row r="27" spans="1:10" s="668" customFormat="1" ht="86.25" customHeight="1">
      <c r="A27" s="746" t="str">
        <f t="shared" si="5"/>
        <v>Б.</v>
      </c>
      <c r="B27" s="747" t="s">
        <v>595</v>
      </c>
      <c r="C27" s="748" t="str">
        <f>+'[1]2_Земљани'!B8</f>
        <v>ГН 200.109.31 А 2.1</v>
      </c>
      <c r="D27" s="749" t="s">
        <v>1168</v>
      </c>
      <c r="E27" s="427" t="s">
        <v>616</v>
      </c>
      <c r="F27" s="421" t="s">
        <v>1065</v>
      </c>
      <c r="G27" s="804">
        <v>0</v>
      </c>
      <c r="H27" s="805">
        <v>1574.3175908300689</v>
      </c>
      <c r="I27" s="422">
        <f t="shared" si="3"/>
        <v>1574.32</v>
      </c>
      <c r="J27" s="760">
        <f t="shared" si="4"/>
        <v>1889.18</v>
      </c>
    </row>
    <row r="28" spans="1:10" s="668" customFormat="1" ht="86.25" customHeight="1">
      <c r="A28" s="746" t="str">
        <f t="shared" si="5"/>
        <v>Б.</v>
      </c>
      <c r="B28" s="747" t="s">
        <v>598</v>
      </c>
      <c r="C28" s="748" t="str">
        <f>+'[1]2_Земљани'!B9</f>
        <v>ГН 200.109.33 А 2.1</v>
      </c>
      <c r="D28" s="749" t="s">
        <v>1169</v>
      </c>
      <c r="E28" s="427" t="s">
        <v>617</v>
      </c>
      <c r="F28" s="421" t="s">
        <v>1065</v>
      </c>
      <c r="G28" s="804">
        <v>0</v>
      </c>
      <c r="H28" s="805">
        <v>2046.6128680790894</v>
      </c>
      <c r="I28" s="422">
        <f t="shared" si="3"/>
        <v>2046.61</v>
      </c>
      <c r="J28" s="760">
        <f t="shared" si="4"/>
        <v>2455.93</v>
      </c>
    </row>
    <row r="29" spans="1:10" s="668" customFormat="1" ht="86.25" customHeight="1">
      <c r="A29" s="746" t="str">
        <f t="shared" si="5"/>
        <v>Б.</v>
      </c>
      <c r="B29" s="747" t="s">
        <v>600</v>
      </c>
      <c r="C29" s="748" t="str">
        <f>+'[1]2_Земљани'!B10</f>
        <v>ГН 200.109.35 А 2.1</v>
      </c>
      <c r="D29" s="749" t="s">
        <v>1170</v>
      </c>
      <c r="E29" s="427" t="s">
        <v>618</v>
      </c>
      <c r="F29" s="421" t="s">
        <v>1065</v>
      </c>
      <c r="G29" s="804">
        <v>0</v>
      </c>
      <c r="H29" s="805">
        <v>2424.449089878306</v>
      </c>
      <c r="I29" s="422">
        <f t="shared" si="3"/>
        <v>2424.45</v>
      </c>
      <c r="J29" s="760">
        <f t="shared" si="4"/>
        <v>2909.34</v>
      </c>
    </row>
    <row r="30" spans="1:10" s="418" customFormat="1" ht="27" customHeight="1">
      <c r="A30" s="746" t="str">
        <f t="shared" si="5"/>
        <v>Б.</v>
      </c>
      <c r="B30" s="747" t="s">
        <v>601</v>
      </c>
      <c r="C30" s="748" t="str">
        <f>+'[1]2_Земљани'!B11</f>
        <v>ГН 200.201.1.1</v>
      </c>
      <c r="D30" s="749" t="s">
        <v>1171</v>
      </c>
      <c r="E30" s="427" t="s">
        <v>1172</v>
      </c>
      <c r="F30" s="421" t="s">
        <v>1065</v>
      </c>
      <c r="G30" s="804">
        <v>0</v>
      </c>
      <c r="H30" s="805">
        <v>449.8050259514482</v>
      </c>
      <c r="I30" s="422">
        <f t="shared" si="3"/>
        <v>449.81</v>
      </c>
      <c r="J30" s="760">
        <f t="shared" si="4"/>
        <v>539.77</v>
      </c>
    </row>
    <row r="31" spans="1:10" s="652" customFormat="1" ht="68.25" customHeight="1">
      <c r="A31" s="746" t="str">
        <f t="shared" si="5"/>
        <v>Б.</v>
      </c>
      <c r="B31" s="747" t="s">
        <v>602</v>
      </c>
      <c r="C31" s="748" t="str">
        <f>+'[1]2_Земљани'!B12</f>
        <v>ГН 200.202.1.А.3</v>
      </c>
      <c r="D31" s="749" t="s">
        <v>1173</v>
      </c>
      <c r="E31" s="427" t="s">
        <v>1174</v>
      </c>
      <c r="F31" s="421" t="s">
        <v>1064</v>
      </c>
      <c r="G31" s="804">
        <v>0</v>
      </c>
      <c r="H31" s="805">
        <v>224.9025129757241</v>
      </c>
      <c r="I31" s="422">
        <f t="shared" si="3"/>
        <v>224.9</v>
      </c>
      <c r="J31" s="760">
        <f t="shared" si="4"/>
        <v>269.88</v>
      </c>
    </row>
    <row r="32" spans="1:10" s="418" customFormat="1" ht="68.25" customHeight="1">
      <c r="A32" s="746" t="str">
        <f t="shared" si="5"/>
        <v>Б.</v>
      </c>
      <c r="B32" s="747" t="s">
        <v>603</v>
      </c>
      <c r="C32" s="748" t="str">
        <f>+'[1]2_Земљани'!B13</f>
        <v>ГН 200.202.1.Б.3</v>
      </c>
      <c r="D32" s="757" t="s">
        <v>1175</v>
      </c>
      <c r="E32" s="761" t="s">
        <v>619</v>
      </c>
      <c r="F32" s="434" t="s">
        <v>1064</v>
      </c>
      <c r="G32" s="804">
        <v>0</v>
      </c>
      <c r="H32" s="805">
        <v>269.8830155708689</v>
      </c>
      <c r="I32" s="422">
        <f t="shared" si="3"/>
        <v>269.88</v>
      </c>
      <c r="J32" s="454">
        <f t="shared" si="4"/>
        <v>323.86</v>
      </c>
    </row>
    <row r="33" spans="1:10" s="418" customFormat="1" ht="63.75" customHeight="1">
      <c r="A33" s="746" t="str">
        <f t="shared" si="5"/>
        <v>Б.</v>
      </c>
      <c r="B33" s="747" t="s">
        <v>604</v>
      </c>
      <c r="C33" s="748" t="str">
        <f>+'[1]2_Земљани'!B14</f>
        <v>ГН 200.203.1.А.2.1</v>
      </c>
      <c r="D33" s="749" t="s">
        <v>1176</v>
      </c>
      <c r="E33" s="427" t="s">
        <v>1177</v>
      </c>
      <c r="F33" s="421" t="s">
        <v>1064</v>
      </c>
      <c r="G33" s="804">
        <v>189</v>
      </c>
      <c r="H33" s="805">
        <v>269.8830155708689</v>
      </c>
      <c r="I33" s="422">
        <f t="shared" si="3"/>
        <v>458.88</v>
      </c>
      <c r="J33" s="760">
        <f t="shared" si="4"/>
        <v>550.66</v>
      </c>
    </row>
    <row r="34" spans="1:10" s="418" customFormat="1" ht="63.75" customHeight="1">
      <c r="A34" s="746" t="str">
        <f t="shared" si="5"/>
        <v>Б.</v>
      </c>
      <c r="B34" s="747" t="s">
        <v>606</v>
      </c>
      <c r="C34" s="748" t="str">
        <f>+'[1]2_Земљани'!B15</f>
        <v>ГН 200.301.1.1-3</v>
      </c>
      <c r="D34" s="749" t="s">
        <v>1178</v>
      </c>
      <c r="E34" s="427" t="s">
        <v>620</v>
      </c>
      <c r="F34" s="421" t="s">
        <v>1064</v>
      </c>
      <c r="G34" s="804">
        <v>11.320581999999998</v>
      </c>
      <c r="H34" s="805">
        <v>2.796969434098095</v>
      </c>
      <c r="I34" s="422">
        <f t="shared" si="3"/>
        <v>14.12</v>
      </c>
      <c r="J34" s="760">
        <f t="shared" si="4"/>
        <v>16.94</v>
      </c>
    </row>
    <row r="35" spans="1:10" s="418" customFormat="1" ht="63.75" customHeight="1">
      <c r="A35" s="746" t="str">
        <f t="shared" si="5"/>
        <v>Б.</v>
      </c>
      <c r="B35" s="747" t="s">
        <v>609</v>
      </c>
      <c r="C35" s="748" t="str">
        <f>+'[1]2_Земљани'!B16</f>
        <v>ГН 200.302.1.3.-3</v>
      </c>
      <c r="D35" s="749" t="s">
        <v>1179</v>
      </c>
      <c r="E35" s="427" t="s">
        <v>1180</v>
      </c>
      <c r="F35" s="421" t="s">
        <v>1065</v>
      </c>
      <c r="G35" s="804">
        <v>56.308634999999995</v>
      </c>
      <c r="H35" s="805">
        <v>37.2929257879746</v>
      </c>
      <c r="I35" s="422">
        <f t="shared" si="3"/>
        <v>93.6</v>
      </c>
      <c r="J35" s="760">
        <f t="shared" si="4"/>
        <v>112.32</v>
      </c>
    </row>
    <row r="36" spans="1:10" s="418" customFormat="1" ht="80.25" customHeight="1">
      <c r="A36" s="746" t="str">
        <f t="shared" si="5"/>
        <v>Б.</v>
      </c>
      <c r="B36" s="747" t="s">
        <v>611</v>
      </c>
      <c r="C36" s="748" t="str">
        <f>+'[1]2_Земљани'!B17</f>
        <v>ГН 200.303.2.1-6.1A 3.1'</v>
      </c>
      <c r="D36" s="749" t="s">
        <v>1181</v>
      </c>
      <c r="E36" s="427" t="s">
        <v>1182</v>
      </c>
      <c r="F36" s="421" t="s">
        <v>1065</v>
      </c>
      <c r="G36" s="804">
        <v>36.93073400000001</v>
      </c>
      <c r="H36" s="805">
        <v>48.0146419520173</v>
      </c>
      <c r="I36" s="422">
        <f t="shared" si="3"/>
        <v>84.95</v>
      </c>
      <c r="J36" s="760">
        <f t="shared" si="4"/>
        <v>101.94</v>
      </c>
    </row>
    <row r="37" spans="1:10" s="418" customFormat="1" ht="66.75" customHeight="1">
      <c r="A37" s="746" t="str">
        <f t="shared" si="5"/>
        <v>Б.</v>
      </c>
      <c r="B37" s="747" t="s">
        <v>621</v>
      </c>
      <c r="C37" s="748" t="str">
        <f>+'[1]2_Земљани'!B18</f>
        <v>ГН 200.303.3.3'-1'</v>
      </c>
      <c r="D37" s="749" t="s">
        <v>1183</v>
      </c>
      <c r="E37" s="427" t="s">
        <v>1184</v>
      </c>
      <c r="F37" s="421" t="s">
        <v>1065</v>
      </c>
      <c r="G37" s="804">
        <v>42.609596</v>
      </c>
      <c r="H37" s="805">
        <v>49.64620745524119</v>
      </c>
      <c r="I37" s="422">
        <f t="shared" si="3"/>
        <v>92.26</v>
      </c>
      <c r="J37" s="760">
        <f t="shared" si="4"/>
        <v>110.71</v>
      </c>
    </row>
    <row r="38" spans="1:10" s="418" customFormat="1" ht="72" customHeight="1">
      <c r="A38" s="746" t="str">
        <f t="shared" si="5"/>
        <v>Б.</v>
      </c>
      <c r="B38" s="747" t="s">
        <v>622</v>
      </c>
      <c r="C38" s="748" t="str">
        <f>+'[1]2_Земљани'!B19</f>
        <v>ГН 200.304.3'.2-1</v>
      </c>
      <c r="D38" s="749" t="s">
        <v>1185</v>
      </c>
      <c r="E38" s="427" t="s">
        <v>624</v>
      </c>
      <c r="F38" s="421" t="s">
        <v>1065</v>
      </c>
      <c r="G38" s="804">
        <v>36.85911000000001</v>
      </c>
      <c r="H38" s="805">
        <v>29.601259844204836</v>
      </c>
      <c r="I38" s="422">
        <f t="shared" si="3"/>
        <v>66.46</v>
      </c>
      <c r="J38" s="760">
        <f t="shared" si="4"/>
        <v>79.75</v>
      </c>
    </row>
    <row r="39" spans="1:10" s="418" customFormat="1" ht="72" customHeight="1">
      <c r="A39" s="746" t="str">
        <f t="shared" si="5"/>
        <v>Б.</v>
      </c>
      <c r="B39" s="747" t="s">
        <v>623</v>
      </c>
      <c r="C39" s="748" t="str">
        <f>+'[1]2_Земљани'!B20</f>
        <v>ГН 200.304'.3'.1-3</v>
      </c>
      <c r="D39" s="749" t="s">
        <v>1186</v>
      </c>
      <c r="E39" s="427" t="s">
        <v>626</v>
      </c>
      <c r="F39" s="421" t="s">
        <v>1065</v>
      </c>
      <c r="G39" s="804">
        <v>37.53909</v>
      </c>
      <c r="H39" s="805">
        <v>108.14948478512635</v>
      </c>
      <c r="I39" s="422">
        <f t="shared" si="3"/>
        <v>145.69</v>
      </c>
      <c r="J39" s="760">
        <f t="shared" si="4"/>
        <v>174.83</v>
      </c>
    </row>
    <row r="40" spans="1:10" s="418" customFormat="1" ht="72" customHeight="1">
      <c r="A40" s="746" t="str">
        <f t="shared" si="5"/>
        <v>Б.</v>
      </c>
      <c r="B40" s="747" t="s">
        <v>625</v>
      </c>
      <c r="C40" s="748" t="str">
        <f>+'[1]2_Земљани'!B21</f>
        <v>ГН 200.304'.5.1-3</v>
      </c>
      <c r="D40" s="749" t="s">
        <v>1187</v>
      </c>
      <c r="E40" s="427" t="s">
        <v>628</v>
      </c>
      <c r="F40" s="421" t="s">
        <v>1065</v>
      </c>
      <c r="G40" s="804">
        <v>44.27413000000001</v>
      </c>
      <c r="H40" s="805">
        <v>212.80275777763012</v>
      </c>
      <c r="I40" s="422">
        <f t="shared" si="3"/>
        <v>257.08</v>
      </c>
      <c r="J40" s="760">
        <f t="shared" si="4"/>
        <v>308.5</v>
      </c>
    </row>
    <row r="41" spans="1:10" s="418" customFormat="1" ht="91.5" customHeight="1">
      <c r="A41" s="746" t="str">
        <f t="shared" si="5"/>
        <v>Б.</v>
      </c>
      <c r="B41" s="747" t="s">
        <v>627</v>
      </c>
      <c r="C41" s="748" t="str">
        <f>+'[1]2_Земљани'!B22</f>
        <v>ГН 200.305.1.1-6.3''.1</v>
      </c>
      <c r="D41" s="749" t="s">
        <v>1188</v>
      </c>
      <c r="E41" s="427" t="s">
        <v>1189</v>
      </c>
      <c r="F41" s="421" t="s">
        <v>1065</v>
      </c>
      <c r="G41" s="804">
        <v>70.742354</v>
      </c>
      <c r="H41" s="805">
        <v>47.78156116584246</v>
      </c>
      <c r="I41" s="422">
        <f t="shared" si="3"/>
        <v>118.52</v>
      </c>
      <c r="J41" s="760">
        <f t="shared" si="4"/>
        <v>142.22</v>
      </c>
    </row>
    <row r="42" spans="1:10" s="418" customFormat="1" ht="72" customHeight="1">
      <c r="A42" s="746" t="str">
        <f t="shared" si="5"/>
        <v>Б.</v>
      </c>
      <c r="B42" s="747" t="s">
        <v>629</v>
      </c>
      <c r="C42" s="748" t="str">
        <f>+'[1]2_Земљани'!B23</f>
        <v>ГН 200-507.8.2</v>
      </c>
      <c r="D42" s="749" t="s">
        <v>1190</v>
      </c>
      <c r="E42" s="427" t="s">
        <v>632</v>
      </c>
      <c r="F42" s="421" t="s">
        <v>1065</v>
      </c>
      <c r="G42" s="804">
        <v>85.81516620000001</v>
      </c>
      <c r="H42" s="805">
        <v>88.57069874643967</v>
      </c>
      <c r="I42" s="422">
        <f t="shared" si="3"/>
        <v>174.39</v>
      </c>
      <c r="J42" s="760">
        <f t="shared" si="4"/>
        <v>209.27</v>
      </c>
    </row>
    <row r="43" spans="1:10" s="418" customFormat="1" ht="45.75" customHeight="1">
      <c r="A43" s="746" t="str">
        <f t="shared" si="5"/>
        <v>Б.</v>
      </c>
      <c r="B43" s="747" t="s">
        <v>630</v>
      </c>
      <c r="C43" s="748" t="str">
        <f>+'[1]2_Земљани'!B24</f>
        <v>ГН 200-507.7.2</v>
      </c>
      <c r="D43" s="749" t="s">
        <v>1191</v>
      </c>
      <c r="E43" s="427" t="s">
        <v>634</v>
      </c>
      <c r="F43" s="421" t="s">
        <v>1065</v>
      </c>
      <c r="G43" s="804">
        <v>78.086262</v>
      </c>
      <c r="H43" s="805">
        <v>137.51766384315636</v>
      </c>
      <c r="I43" s="422">
        <f t="shared" si="3"/>
        <v>215.6</v>
      </c>
      <c r="J43" s="760">
        <f t="shared" si="4"/>
        <v>258.72</v>
      </c>
    </row>
    <row r="44" spans="1:10" s="418" customFormat="1" ht="60" customHeight="1">
      <c r="A44" s="746" t="str">
        <f t="shared" si="5"/>
        <v>Б.</v>
      </c>
      <c r="B44" s="747" t="s">
        <v>631</v>
      </c>
      <c r="C44" s="748" t="str">
        <f>+'[1]2_Земљани'!B25</f>
        <v>ГН 200.507.5.2</v>
      </c>
      <c r="D44" s="749" t="s">
        <v>1192</v>
      </c>
      <c r="E44" s="427" t="s">
        <v>1193</v>
      </c>
      <c r="F44" s="421" t="s">
        <v>1065</v>
      </c>
      <c r="G44" s="804">
        <v>41.924442000000006</v>
      </c>
      <c r="H44" s="805">
        <v>200.4494761103635</v>
      </c>
      <c r="I44" s="422">
        <f t="shared" si="3"/>
        <v>242.37</v>
      </c>
      <c r="J44" s="760">
        <f t="shared" si="4"/>
        <v>290.84</v>
      </c>
    </row>
    <row r="45" spans="1:10" s="418" customFormat="1" ht="64.5" customHeight="1">
      <c r="A45" s="746" t="str">
        <f t="shared" si="5"/>
        <v>Б.</v>
      </c>
      <c r="B45" s="747" t="s">
        <v>633</v>
      </c>
      <c r="C45" s="748" t="str">
        <f>+'[1]2_Земљани'!B26</f>
        <v>ГН 200.507.6.1</v>
      </c>
      <c r="D45" s="749" t="s">
        <v>1194</v>
      </c>
      <c r="E45" s="427" t="s">
        <v>637</v>
      </c>
      <c r="F45" s="421" t="s">
        <v>1065</v>
      </c>
      <c r="G45" s="804">
        <v>47.04906200000001</v>
      </c>
      <c r="H45" s="805">
        <v>150.33710708277263</v>
      </c>
      <c r="I45" s="422">
        <f t="shared" si="3"/>
        <v>197.39</v>
      </c>
      <c r="J45" s="760">
        <f t="shared" si="4"/>
        <v>236.87</v>
      </c>
    </row>
    <row r="46" spans="1:10" s="418" customFormat="1" ht="50.25" customHeight="1">
      <c r="A46" s="746" t="str">
        <f t="shared" si="5"/>
        <v>Б.</v>
      </c>
      <c r="B46" s="747" t="s">
        <v>635</v>
      </c>
      <c r="C46" s="748" t="str">
        <f>+'[1]2_Земљани'!B27</f>
        <v>ГН 200.507.5.2</v>
      </c>
      <c r="D46" s="749" t="s">
        <v>1195</v>
      </c>
      <c r="E46" s="427" t="s">
        <v>639</v>
      </c>
      <c r="F46" s="421" t="s">
        <v>1065</v>
      </c>
      <c r="G46" s="804">
        <v>41.924442000000006</v>
      </c>
      <c r="H46" s="805">
        <v>200.4494761103635</v>
      </c>
      <c r="I46" s="422">
        <f t="shared" si="3"/>
        <v>242.37</v>
      </c>
      <c r="J46" s="760">
        <f t="shared" si="4"/>
        <v>290.84</v>
      </c>
    </row>
    <row r="47" spans="1:10" s="418" customFormat="1" ht="27" customHeight="1">
      <c r="A47" s="746" t="str">
        <f t="shared" si="5"/>
        <v>Б.</v>
      </c>
      <c r="B47" s="747" t="s">
        <v>636</v>
      </c>
      <c r="C47" s="748" t="str">
        <f>+'[1]2_Земљани'!B28</f>
        <v>ГН 200.311.1.2.‚11</v>
      </c>
      <c r="D47" s="749" t="s">
        <v>1196</v>
      </c>
      <c r="E47" s="427" t="s">
        <v>641</v>
      </c>
      <c r="F47" s="421" t="s">
        <v>597</v>
      </c>
      <c r="G47" s="804">
        <v>75.57779820000002</v>
      </c>
      <c r="H47" s="805">
        <v>228.41917045134448</v>
      </c>
      <c r="I47" s="422">
        <f t="shared" si="3"/>
        <v>304</v>
      </c>
      <c r="J47" s="760">
        <f t="shared" si="4"/>
        <v>364.8</v>
      </c>
    </row>
    <row r="48" spans="1:10" s="418" customFormat="1" ht="27" customHeight="1">
      <c r="A48" s="746" t="str">
        <f t="shared" si="5"/>
        <v>Б.</v>
      </c>
      <c r="B48" s="747" t="s">
        <v>638</v>
      </c>
      <c r="C48" s="748" t="str">
        <f>+'[1]2_Земљани'!B29</f>
        <v>ГН 200.311.1.2.21</v>
      </c>
      <c r="D48" s="749" t="s">
        <v>1197</v>
      </c>
      <c r="E48" s="427" t="s">
        <v>643</v>
      </c>
      <c r="F48" s="421" t="s">
        <v>597</v>
      </c>
      <c r="G48" s="804">
        <v>123.45277160000003</v>
      </c>
      <c r="H48" s="805">
        <v>380.8540046096906</v>
      </c>
      <c r="I48" s="422">
        <f t="shared" si="3"/>
        <v>504.31</v>
      </c>
      <c r="J48" s="760">
        <f t="shared" si="4"/>
        <v>605.17</v>
      </c>
    </row>
    <row r="49" spans="1:10" s="667" customFormat="1" ht="27" customHeight="1">
      <c r="A49" s="746" t="str">
        <f t="shared" si="5"/>
        <v>Б.</v>
      </c>
      <c r="B49" s="747" t="s">
        <v>640</v>
      </c>
      <c r="C49" s="748" t="str">
        <f>+'[1]2_Земљани'!B30</f>
        <v>ГН 200.311.1.2.32</v>
      </c>
      <c r="D49" s="749" t="s">
        <v>1198</v>
      </c>
      <c r="E49" s="427" t="s">
        <v>645</v>
      </c>
      <c r="F49" s="421" t="s">
        <v>597</v>
      </c>
      <c r="G49" s="804">
        <v>556.0519294000001</v>
      </c>
      <c r="H49" s="805">
        <v>986.6309678781031</v>
      </c>
      <c r="I49" s="422">
        <f t="shared" si="3"/>
        <v>1542.68</v>
      </c>
      <c r="J49" s="760">
        <f t="shared" si="4"/>
        <v>1851.22</v>
      </c>
    </row>
    <row r="50" spans="1:10" s="668" customFormat="1" ht="47.25" customHeight="1">
      <c r="A50" s="746" t="str">
        <f t="shared" si="5"/>
        <v>Б.</v>
      </c>
      <c r="B50" s="747" t="s">
        <v>642</v>
      </c>
      <c r="C50" s="748" t="str">
        <f>+'[1]2_Земљани'!B31</f>
        <v>ГН 200.312.1.1</v>
      </c>
      <c r="D50" s="749" t="s">
        <v>1199</v>
      </c>
      <c r="E50" s="427" t="s">
        <v>647</v>
      </c>
      <c r="F50" s="421" t="s">
        <v>1065</v>
      </c>
      <c r="G50" s="804">
        <v>78.14424600000001</v>
      </c>
      <c r="H50" s="805">
        <v>156.86336909566816</v>
      </c>
      <c r="I50" s="422">
        <f t="shared" si="3"/>
        <v>235.01</v>
      </c>
      <c r="J50" s="760">
        <f t="shared" si="4"/>
        <v>282.01</v>
      </c>
    </row>
    <row r="51" spans="1:10" s="668" customFormat="1" ht="27" customHeight="1">
      <c r="A51" s="746" t="str">
        <f t="shared" si="5"/>
        <v>Б.</v>
      </c>
      <c r="B51" s="747" t="s">
        <v>644</v>
      </c>
      <c r="C51" s="748"/>
      <c r="D51" s="749"/>
      <c r="E51" s="427" t="s">
        <v>649</v>
      </c>
      <c r="F51" s="421" t="s">
        <v>1065</v>
      </c>
      <c r="G51" s="804">
        <v>0</v>
      </c>
      <c r="H51" s="805">
        <v>550</v>
      </c>
      <c r="I51" s="422">
        <f t="shared" si="3"/>
        <v>550</v>
      </c>
      <c r="J51" s="760">
        <f t="shared" si="4"/>
        <v>660</v>
      </c>
    </row>
    <row r="52" spans="1:10" s="668" customFormat="1" ht="60" customHeight="1">
      <c r="A52" s="746" t="str">
        <f t="shared" si="5"/>
        <v>Б.</v>
      </c>
      <c r="B52" s="747" t="s">
        <v>646</v>
      </c>
      <c r="C52" s="748" t="str">
        <f>+'[1]2_Земљани'!B33</f>
        <v>ГН 200.312.2.1</v>
      </c>
      <c r="D52" s="749" t="s">
        <v>1200</v>
      </c>
      <c r="E52" s="427" t="s">
        <v>651</v>
      </c>
      <c r="F52" s="421" t="s">
        <v>1065</v>
      </c>
      <c r="G52" s="804">
        <v>78.93211</v>
      </c>
      <c r="H52" s="805">
        <v>158.4949345988921</v>
      </c>
      <c r="I52" s="422">
        <f t="shared" si="3"/>
        <v>237.43</v>
      </c>
      <c r="J52" s="760">
        <f t="shared" si="4"/>
        <v>284.92</v>
      </c>
    </row>
    <row r="53" spans="1:10" s="653" customFormat="1" ht="60.75" customHeight="1">
      <c r="A53" s="746" t="str">
        <f t="shared" si="5"/>
        <v>Б.</v>
      </c>
      <c r="B53" s="747" t="s">
        <v>648</v>
      </c>
      <c r="C53" s="748" t="str">
        <f>+'[1]2_Земљани'!B34</f>
        <v>ГН 200.312.2.1</v>
      </c>
      <c r="D53" s="749" t="s">
        <v>1201</v>
      </c>
      <c r="E53" s="427" t="s">
        <v>653</v>
      </c>
      <c r="F53" s="421" t="s">
        <v>1065</v>
      </c>
      <c r="G53" s="804">
        <v>80.92248959999999</v>
      </c>
      <c r="H53" s="805">
        <v>162.48061604248184</v>
      </c>
      <c r="I53" s="422">
        <f t="shared" si="3"/>
        <v>243.4</v>
      </c>
      <c r="J53" s="760">
        <f t="shared" si="4"/>
        <v>292.08</v>
      </c>
    </row>
    <row r="54" spans="1:10" s="668" customFormat="1" ht="27" customHeight="1">
      <c r="A54" s="746" t="str">
        <f t="shared" si="5"/>
        <v>Б.</v>
      </c>
      <c r="B54" s="747" t="s">
        <v>650</v>
      </c>
      <c r="C54" s="748" t="str">
        <f>+'[1]2_Земљани'!B35</f>
        <v>ГН 200.1.4</v>
      </c>
      <c r="D54" s="757" t="s">
        <v>1202</v>
      </c>
      <c r="E54" s="761" t="s">
        <v>655</v>
      </c>
      <c r="F54" s="434" t="s">
        <v>1065</v>
      </c>
      <c r="G54" s="804">
        <v>0</v>
      </c>
      <c r="H54" s="805">
        <v>53.22011284325543</v>
      </c>
      <c r="I54" s="422">
        <f t="shared" si="3"/>
        <v>53.22</v>
      </c>
      <c r="J54" s="454">
        <f t="shared" si="4"/>
        <v>63.86</v>
      </c>
    </row>
    <row r="55" spans="1:10" s="668" customFormat="1" ht="27" customHeight="1">
      <c r="A55" s="746" t="str">
        <f t="shared" si="5"/>
        <v>Б.</v>
      </c>
      <c r="B55" s="747" t="s">
        <v>652</v>
      </c>
      <c r="C55" s="748" t="str">
        <f>+'[1]2_Земљани'!B36</f>
        <v>ГН 200.1.4</v>
      </c>
      <c r="D55" s="749" t="s">
        <v>1203</v>
      </c>
      <c r="E55" s="427" t="s">
        <v>657</v>
      </c>
      <c r="F55" s="421" t="s">
        <v>1065</v>
      </c>
      <c r="G55" s="804">
        <v>0</v>
      </c>
      <c r="H55" s="805">
        <v>50.50083700454894</v>
      </c>
      <c r="I55" s="422">
        <f t="shared" si="3"/>
        <v>50.5</v>
      </c>
      <c r="J55" s="760">
        <f t="shared" si="4"/>
        <v>60.6</v>
      </c>
    </row>
    <row r="56" spans="1:10" s="668" customFormat="1" ht="27" customHeight="1">
      <c r="A56" s="746" t="str">
        <f t="shared" si="5"/>
        <v>Б.</v>
      </c>
      <c r="B56" s="747" t="s">
        <v>654</v>
      </c>
      <c r="C56" s="748" t="str">
        <f>+'[1]2_Земљани'!B37</f>
        <v>ГН 200.315.1.1</v>
      </c>
      <c r="D56" s="749" t="s">
        <v>1204</v>
      </c>
      <c r="E56" s="427" t="s">
        <v>659</v>
      </c>
      <c r="F56" s="421" t="s">
        <v>1065</v>
      </c>
      <c r="G56" s="804">
        <v>0</v>
      </c>
      <c r="H56" s="805">
        <v>65.26262012895556</v>
      </c>
      <c r="I56" s="422">
        <f t="shared" si="3"/>
        <v>65.26</v>
      </c>
      <c r="J56" s="760">
        <f t="shared" si="4"/>
        <v>78.31</v>
      </c>
    </row>
    <row r="57" spans="1:10" s="668" customFormat="1" ht="27" customHeight="1">
      <c r="A57" s="746" t="str">
        <f t="shared" si="5"/>
        <v>Б.</v>
      </c>
      <c r="B57" s="747" t="s">
        <v>656</v>
      </c>
      <c r="C57" s="748" t="str">
        <f>+'[1]2_Земљани'!B38</f>
        <v>ГН 200.316.1</v>
      </c>
      <c r="D57" s="749" t="s">
        <v>1205</v>
      </c>
      <c r="E57" s="427" t="s">
        <v>661</v>
      </c>
      <c r="F57" s="421" t="s">
        <v>597</v>
      </c>
      <c r="G57" s="804">
        <v>0</v>
      </c>
      <c r="H57" s="805">
        <v>787.1587954150343</v>
      </c>
      <c r="I57" s="422">
        <f t="shared" si="3"/>
        <v>787.16</v>
      </c>
      <c r="J57" s="760">
        <f t="shared" si="4"/>
        <v>944.59</v>
      </c>
    </row>
    <row r="58" spans="1:10" s="668" customFormat="1" ht="27" customHeight="1">
      <c r="A58" s="746" t="str">
        <f t="shared" si="5"/>
        <v>Б.</v>
      </c>
      <c r="B58" s="747" t="s">
        <v>658</v>
      </c>
      <c r="C58" s="748" t="str">
        <f>+'[1]2_Земљани'!B39</f>
        <v>ГН 200.316.1.2</v>
      </c>
      <c r="D58" s="749" t="s">
        <v>1206</v>
      </c>
      <c r="E58" s="427" t="s">
        <v>663</v>
      </c>
      <c r="F58" s="421" t="s">
        <v>597</v>
      </c>
      <c r="G58" s="804">
        <v>0</v>
      </c>
      <c r="H58" s="805">
        <v>74.96750432524138</v>
      </c>
      <c r="I58" s="422">
        <f t="shared" si="3"/>
        <v>74.97</v>
      </c>
      <c r="J58" s="760">
        <f t="shared" si="4"/>
        <v>89.96</v>
      </c>
    </row>
    <row r="59" spans="1:10" s="667" customFormat="1" ht="54.75" customHeight="1">
      <c r="A59" s="746" t="str">
        <f t="shared" si="5"/>
        <v>Б.</v>
      </c>
      <c r="B59" s="747" t="s">
        <v>660</v>
      </c>
      <c r="C59" s="748" t="str">
        <f>+'[1]2_Земљани'!B40</f>
        <v>ГН 200.317.1.A.1</v>
      </c>
      <c r="D59" s="749" t="s">
        <v>1207</v>
      </c>
      <c r="E59" s="427" t="s">
        <v>665</v>
      </c>
      <c r="F59" s="421" t="s">
        <v>1064</v>
      </c>
      <c r="G59" s="804">
        <v>0</v>
      </c>
      <c r="H59" s="805">
        <v>209.90901211067586</v>
      </c>
      <c r="I59" s="422">
        <f t="shared" si="3"/>
        <v>209.91</v>
      </c>
      <c r="J59" s="760">
        <f t="shared" si="4"/>
        <v>251.89</v>
      </c>
    </row>
    <row r="60" spans="1:10" s="667" customFormat="1" ht="54.75" customHeight="1">
      <c r="A60" s="746" t="str">
        <f t="shared" si="5"/>
        <v>Б.</v>
      </c>
      <c r="B60" s="747" t="s">
        <v>662</v>
      </c>
      <c r="C60" s="748" t="str">
        <f>+'[1]2_Земљани'!B41</f>
        <v>ГН 200.317.1.B.1</v>
      </c>
      <c r="D60" s="749" t="s">
        <v>1208</v>
      </c>
      <c r="E60" s="427" t="s">
        <v>667</v>
      </c>
      <c r="F60" s="421" t="s">
        <v>1064</v>
      </c>
      <c r="G60" s="804">
        <v>0</v>
      </c>
      <c r="H60" s="805">
        <v>262.3862651383448</v>
      </c>
      <c r="I60" s="422">
        <f t="shared" si="3"/>
        <v>262.39</v>
      </c>
      <c r="J60" s="760">
        <f t="shared" si="4"/>
        <v>314.87</v>
      </c>
    </row>
    <row r="61" spans="1:10" s="667" customFormat="1" ht="27" customHeight="1">
      <c r="A61" s="746" t="str">
        <f t="shared" si="5"/>
        <v>Б.</v>
      </c>
      <c r="B61" s="747" t="s">
        <v>664</v>
      </c>
      <c r="C61" s="748"/>
      <c r="D61" s="749"/>
      <c r="E61" s="427" t="s">
        <v>669</v>
      </c>
      <c r="F61" s="421" t="s">
        <v>1065</v>
      </c>
      <c r="G61" s="804">
        <v>780</v>
      </c>
      <c r="H61" s="805">
        <v>1870.4384585559978</v>
      </c>
      <c r="I61" s="422">
        <f t="shared" si="3"/>
        <v>2650.44</v>
      </c>
      <c r="J61" s="760">
        <f t="shared" si="4"/>
        <v>3180.53</v>
      </c>
    </row>
    <row r="62" spans="1:10" s="667" customFormat="1" ht="27" customHeight="1">
      <c r="A62" s="746" t="str">
        <f t="shared" si="5"/>
        <v>Б.</v>
      </c>
      <c r="B62" s="747" t="s">
        <v>666</v>
      </c>
      <c r="C62" s="748"/>
      <c r="D62" s="749"/>
      <c r="E62" s="427" t="s">
        <v>671</v>
      </c>
      <c r="F62" s="421" t="s">
        <v>1065</v>
      </c>
      <c r="G62" s="804">
        <v>1800</v>
      </c>
      <c r="H62" s="805">
        <v>1870.4384585559978</v>
      </c>
      <c r="I62" s="422">
        <f t="shared" si="3"/>
        <v>3670.44</v>
      </c>
      <c r="J62" s="760">
        <f t="shared" si="4"/>
        <v>4404.53</v>
      </c>
    </row>
    <row r="63" spans="1:10" s="667" customFormat="1" ht="27" customHeight="1">
      <c r="A63" s="737"/>
      <c r="B63" s="762"/>
      <c r="C63" s="752"/>
      <c r="D63" s="753"/>
      <c r="E63" s="763"/>
      <c r="F63" s="428"/>
      <c r="G63" s="806"/>
      <c r="H63" s="807"/>
      <c r="I63" s="422"/>
      <c r="J63" s="760"/>
    </row>
    <row r="64" spans="1:10" s="667" customFormat="1" ht="27" customHeight="1" thickBot="1">
      <c r="A64" s="590" t="s">
        <v>1209</v>
      </c>
      <c r="B64" s="591"/>
      <c r="C64" s="730"/>
      <c r="D64" s="731"/>
      <c r="E64" s="732" t="s">
        <v>672</v>
      </c>
      <c r="F64" s="733"/>
      <c r="G64" s="812"/>
      <c r="H64" s="813"/>
      <c r="I64" s="440"/>
      <c r="J64" s="441"/>
    </row>
    <row r="65" spans="1:10" s="667" customFormat="1" ht="27" customHeight="1">
      <c r="A65" s="737"/>
      <c r="B65" s="755"/>
      <c r="C65" s="756"/>
      <c r="D65" s="757"/>
      <c r="E65" s="758"/>
      <c r="F65" s="759"/>
      <c r="G65" s="810"/>
      <c r="H65" s="811"/>
      <c r="I65" s="442"/>
      <c r="J65" s="443"/>
    </row>
    <row r="66" spans="1:10" s="668" customFormat="1" ht="27" customHeight="1">
      <c r="A66" s="746" t="str">
        <f>+$A$64</f>
        <v>Ц.</v>
      </c>
      <c r="B66" s="747" t="s">
        <v>588</v>
      </c>
      <c r="C66" s="748" t="s">
        <v>1210</v>
      </c>
      <c r="D66" s="749" t="s">
        <v>1211</v>
      </c>
      <c r="E66" s="427" t="s">
        <v>673</v>
      </c>
      <c r="F66" s="421" t="s">
        <v>1064</v>
      </c>
      <c r="G66" s="804">
        <v>791.55</v>
      </c>
      <c r="H66" s="805">
        <v>370.56573692520135</v>
      </c>
      <c r="I66" s="422">
        <f>ROUND(+G66+H66,2)</f>
        <v>1162.12</v>
      </c>
      <c r="J66" s="423">
        <f>ROUND(+$I66*$J$5,2)</f>
        <v>1394.54</v>
      </c>
    </row>
    <row r="67" spans="1:10" s="668" customFormat="1" ht="77.25" customHeight="1">
      <c r="A67" s="746" t="str">
        <f>+$A$64</f>
        <v>Ц.</v>
      </c>
      <c r="B67" s="747" t="s">
        <v>590</v>
      </c>
      <c r="C67" s="748" t="s">
        <v>1212</v>
      </c>
      <c r="D67" s="749" t="s">
        <v>1213</v>
      </c>
      <c r="E67" s="427" t="s">
        <v>1214</v>
      </c>
      <c r="F67" s="421" t="s">
        <v>1064</v>
      </c>
      <c r="G67" s="804">
        <v>1374.549089473684</v>
      </c>
      <c r="H67" s="805">
        <v>1015.1131673395623</v>
      </c>
      <c r="I67" s="422">
        <f>ROUND(+G67+H67,2)</f>
        <v>2389.66</v>
      </c>
      <c r="J67" s="423">
        <f>ROUND(+$I67*$J$5,2)</f>
        <v>2867.59</v>
      </c>
    </row>
    <row r="68" spans="1:10" s="668" customFormat="1" ht="75" customHeight="1">
      <c r="A68" s="746" t="str">
        <f>+$A$64</f>
        <v>Ц.</v>
      </c>
      <c r="B68" s="747" t="s">
        <v>593</v>
      </c>
      <c r="C68" s="748" t="s">
        <v>1215</v>
      </c>
      <c r="D68" s="749" t="s">
        <v>1216</v>
      </c>
      <c r="E68" s="427" t="s">
        <v>1217</v>
      </c>
      <c r="F68" s="421" t="s">
        <v>1064</v>
      </c>
      <c r="G68" s="804">
        <v>1541.6852000000001</v>
      </c>
      <c r="H68" s="805">
        <v>2689.623873568443</v>
      </c>
      <c r="I68" s="422">
        <f>ROUND(+G68+H68,2)</f>
        <v>4231.31</v>
      </c>
      <c r="J68" s="423">
        <f>ROUND(+$I68*$J$5,2)</f>
        <v>5077.57</v>
      </c>
    </row>
    <row r="69" spans="1:10" s="668" customFormat="1" ht="57" customHeight="1">
      <c r="A69" s="746" t="str">
        <f>+$A$64</f>
        <v>Ц.</v>
      </c>
      <c r="B69" s="747" t="s">
        <v>595</v>
      </c>
      <c r="C69" s="748" t="s">
        <v>1212</v>
      </c>
      <c r="D69" s="749" t="s">
        <v>1218</v>
      </c>
      <c r="E69" s="427" t="s">
        <v>1219</v>
      </c>
      <c r="F69" s="421" t="s">
        <v>1064</v>
      </c>
      <c r="G69" s="804">
        <v>0</v>
      </c>
      <c r="H69" s="805">
        <v>1015.1131673395623</v>
      </c>
      <c r="I69" s="422">
        <f>ROUND(+G69+H69,2)</f>
        <v>1015.11</v>
      </c>
      <c r="J69" s="423">
        <f>ROUND(+$I69*$J$5,2)</f>
        <v>1218.13</v>
      </c>
    </row>
    <row r="70" spans="1:10" s="668" customFormat="1" ht="57" customHeight="1">
      <c r="A70" s="746" t="str">
        <f>+$A$64</f>
        <v>Ц.</v>
      </c>
      <c r="B70" s="747" t="s">
        <v>598</v>
      </c>
      <c r="C70" s="748" t="s">
        <v>1215</v>
      </c>
      <c r="D70" s="749" t="s">
        <v>1220</v>
      </c>
      <c r="E70" s="427" t="s">
        <v>1221</v>
      </c>
      <c r="F70" s="421" t="s">
        <v>1064</v>
      </c>
      <c r="G70" s="804">
        <v>0</v>
      </c>
      <c r="H70" s="805">
        <v>2689.623873568443</v>
      </c>
      <c r="I70" s="422">
        <f>ROUND(+G70+H70,2)</f>
        <v>2689.62</v>
      </c>
      <c r="J70" s="423">
        <f>ROUND(+$I70*$J$5,2)</f>
        <v>3227.54</v>
      </c>
    </row>
    <row r="71" spans="1:10" s="668" customFormat="1" ht="27" customHeight="1">
      <c r="A71" s="764"/>
      <c r="B71" s="444"/>
      <c r="C71" s="752"/>
      <c r="D71" s="753"/>
      <c r="E71" s="763"/>
      <c r="F71" s="428"/>
      <c r="G71" s="806"/>
      <c r="H71" s="807"/>
      <c r="I71" s="425"/>
      <c r="J71" s="426"/>
    </row>
    <row r="72" spans="1:10" s="667" customFormat="1" ht="27" customHeight="1" thickBot="1">
      <c r="A72" s="590" t="s">
        <v>1222</v>
      </c>
      <c r="B72" s="591"/>
      <c r="C72" s="730"/>
      <c r="D72" s="731"/>
      <c r="E72" s="732" t="s">
        <v>674</v>
      </c>
      <c r="F72" s="733"/>
      <c r="G72" s="808"/>
      <c r="H72" s="809"/>
      <c r="I72" s="440"/>
      <c r="J72" s="441"/>
    </row>
    <row r="73" spans="1:10" s="667" customFormat="1" ht="27" customHeight="1">
      <c r="A73" s="737"/>
      <c r="B73" s="755"/>
      <c r="C73" s="756"/>
      <c r="D73" s="757"/>
      <c r="E73" s="758"/>
      <c r="F73" s="759"/>
      <c r="G73" s="810"/>
      <c r="H73" s="811"/>
      <c r="I73" s="442"/>
      <c r="J73" s="443"/>
    </row>
    <row r="74" spans="1:10" s="668" customFormat="1" ht="56.25" customHeight="1">
      <c r="A74" s="746" t="str">
        <f>+$A$72</f>
        <v>Д.</v>
      </c>
      <c r="B74" s="747" t="s">
        <v>588</v>
      </c>
      <c r="C74" s="748" t="s">
        <v>1223</v>
      </c>
      <c r="D74" s="749" t="s">
        <v>1224</v>
      </c>
      <c r="E74" s="427" t="s">
        <v>675</v>
      </c>
      <c r="F74" s="421" t="s">
        <v>676</v>
      </c>
      <c r="G74" s="804">
        <v>86.176</v>
      </c>
      <c r="H74" s="805">
        <v>157.46310913027014</v>
      </c>
      <c r="I74" s="422">
        <f>ROUND(+G74+H74,2)</f>
        <v>243.64</v>
      </c>
      <c r="J74" s="423">
        <f>ROUND(+$I74*$J$5,2)</f>
        <v>292.37</v>
      </c>
    </row>
    <row r="75" spans="1:10" s="668" customFormat="1" ht="27" customHeight="1">
      <c r="A75" s="746" t="str">
        <f>+$A$72</f>
        <v>Д.</v>
      </c>
      <c r="B75" s="747" t="s">
        <v>590</v>
      </c>
      <c r="C75" s="748" t="s">
        <v>1225</v>
      </c>
      <c r="D75" s="749" t="s">
        <v>1226</v>
      </c>
      <c r="E75" s="427" t="s">
        <v>677</v>
      </c>
      <c r="F75" s="421" t="s">
        <v>676</v>
      </c>
      <c r="G75" s="804">
        <v>87.2175</v>
      </c>
      <c r="H75" s="805">
        <v>87.196748848988</v>
      </c>
      <c r="I75" s="422">
        <f>ROUND(+G75+H75,2)</f>
        <v>174.41</v>
      </c>
      <c r="J75" s="423">
        <f>ROUND(+$I75*$J$5,2)</f>
        <v>209.29</v>
      </c>
    </row>
    <row r="76" spans="1:10" s="668" customFormat="1" ht="27" customHeight="1">
      <c r="A76" s="765"/>
      <c r="B76" s="444"/>
      <c r="C76" s="752"/>
      <c r="D76" s="753"/>
      <c r="E76" s="763"/>
      <c r="F76" s="428"/>
      <c r="G76" s="806"/>
      <c r="H76" s="807"/>
      <c r="I76" s="425"/>
      <c r="J76" s="426"/>
    </row>
    <row r="77" spans="1:10" s="667" customFormat="1" ht="27" customHeight="1" thickBot="1">
      <c r="A77" s="590" t="s">
        <v>1227</v>
      </c>
      <c r="B77" s="591"/>
      <c r="C77" s="730"/>
      <c r="D77" s="731"/>
      <c r="E77" s="732" t="s">
        <v>678</v>
      </c>
      <c r="F77" s="733"/>
      <c r="G77" s="808"/>
      <c r="H77" s="809"/>
      <c r="I77" s="440"/>
      <c r="J77" s="441"/>
    </row>
    <row r="78" spans="1:10" s="667" customFormat="1" ht="27" customHeight="1">
      <c r="A78" s="737"/>
      <c r="B78" s="755"/>
      <c r="C78" s="756"/>
      <c r="D78" s="757"/>
      <c r="E78" s="758"/>
      <c r="F78" s="759"/>
      <c r="G78" s="810"/>
      <c r="H78" s="811"/>
      <c r="I78" s="442"/>
      <c r="J78" s="443"/>
    </row>
    <row r="79" spans="1:10" s="668" customFormat="1" ht="54" customHeight="1">
      <c r="A79" s="746" t="str">
        <f>+$A$77</f>
        <v>Е.</v>
      </c>
      <c r="B79" s="747" t="s">
        <v>588</v>
      </c>
      <c r="C79" s="748" t="s">
        <v>1228</v>
      </c>
      <c r="D79" s="749" t="s">
        <v>1229</v>
      </c>
      <c r="E79" s="427" t="s">
        <v>1230</v>
      </c>
      <c r="F79" s="421" t="s">
        <v>1065</v>
      </c>
      <c r="G79" s="804">
        <v>6000</v>
      </c>
      <c r="H79" s="805">
        <v>9654.785025720113</v>
      </c>
      <c r="I79" s="422">
        <f aca="true" t="shared" si="6" ref="I79:I87">ROUND(+G79+H79,2)</f>
        <v>15654.79</v>
      </c>
      <c r="J79" s="423">
        <f aca="true" t="shared" si="7" ref="J79:J87">ROUND(+$I79*$J$5,2)</f>
        <v>18785.75</v>
      </c>
    </row>
    <row r="80" spans="1:10" s="667" customFormat="1" ht="54" customHeight="1">
      <c r="A80" s="746" t="str">
        <f aca="true" t="shared" si="8" ref="A80:A87">+$A$77</f>
        <v>Е.</v>
      </c>
      <c r="B80" s="747" t="s">
        <v>590</v>
      </c>
      <c r="C80" s="748" t="s">
        <v>1228</v>
      </c>
      <c r="D80" s="749" t="s">
        <v>1231</v>
      </c>
      <c r="E80" s="427" t="s">
        <v>1232</v>
      </c>
      <c r="F80" s="421" t="s">
        <v>1065</v>
      </c>
      <c r="G80" s="804">
        <v>6600</v>
      </c>
      <c r="H80" s="805">
        <v>9654.785025720113</v>
      </c>
      <c r="I80" s="422">
        <f t="shared" si="6"/>
        <v>16254.79</v>
      </c>
      <c r="J80" s="423">
        <f t="shared" si="7"/>
        <v>19505.75</v>
      </c>
    </row>
    <row r="81" spans="1:10" s="668" customFormat="1" ht="54" customHeight="1">
      <c r="A81" s="746" t="str">
        <f t="shared" si="8"/>
        <v>Е.</v>
      </c>
      <c r="B81" s="747" t="s">
        <v>593</v>
      </c>
      <c r="C81" s="748" t="s">
        <v>1228</v>
      </c>
      <c r="D81" s="749" t="s">
        <v>1233</v>
      </c>
      <c r="E81" s="427" t="s">
        <v>1234</v>
      </c>
      <c r="F81" s="421" t="s">
        <v>1065</v>
      </c>
      <c r="G81" s="804">
        <v>6800</v>
      </c>
      <c r="H81" s="805">
        <v>9654.785025720113</v>
      </c>
      <c r="I81" s="422">
        <f t="shared" si="6"/>
        <v>16454.79</v>
      </c>
      <c r="J81" s="423">
        <f t="shared" si="7"/>
        <v>19745.75</v>
      </c>
    </row>
    <row r="82" spans="1:10" s="668" customFormat="1" ht="54" customHeight="1">
      <c r="A82" s="746" t="str">
        <f t="shared" si="8"/>
        <v>Е.</v>
      </c>
      <c r="B82" s="747" t="s">
        <v>595</v>
      </c>
      <c r="C82" s="748" t="s">
        <v>1235</v>
      </c>
      <c r="D82" s="749" t="s">
        <v>1236</v>
      </c>
      <c r="E82" s="427" t="s">
        <v>1237</v>
      </c>
      <c r="F82" s="421" t="s">
        <v>1065</v>
      </c>
      <c r="G82" s="804">
        <v>7300</v>
      </c>
      <c r="H82" s="805">
        <v>9654.785025720113</v>
      </c>
      <c r="I82" s="422">
        <f t="shared" si="6"/>
        <v>16954.79</v>
      </c>
      <c r="J82" s="423">
        <f t="shared" si="7"/>
        <v>20345.75</v>
      </c>
    </row>
    <row r="83" spans="1:10" s="668" customFormat="1" ht="54" customHeight="1">
      <c r="A83" s="746" t="str">
        <f t="shared" si="8"/>
        <v>Е.</v>
      </c>
      <c r="B83" s="747" t="s">
        <v>598</v>
      </c>
      <c r="C83" s="748" t="s">
        <v>1235</v>
      </c>
      <c r="D83" s="749" t="s">
        <v>1238</v>
      </c>
      <c r="E83" s="427" t="s">
        <v>1239</v>
      </c>
      <c r="F83" s="421" t="s">
        <v>1065</v>
      </c>
      <c r="G83" s="804">
        <v>8100</v>
      </c>
      <c r="H83" s="805">
        <v>9654.785025720113</v>
      </c>
      <c r="I83" s="422">
        <f t="shared" si="6"/>
        <v>17754.79</v>
      </c>
      <c r="J83" s="423">
        <f t="shared" si="7"/>
        <v>21305.75</v>
      </c>
    </row>
    <row r="84" spans="1:10" s="668" customFormat="1" ht="54" customHeight="1">
      <c r="A84" s="746" t="str">
        <f t="shared" si="8"/>
        <v>Е.</v>
      </c>
      <c r="B84" s="747" t="s">
        <v>600</v>
      </c>
      <c r="C84" s="748" t="s">
        <v>1235</v>
      </c>
      <c r="D84" s="749" t="s">
        <v>1240</v>
      </c>
      <c r="E84" s="427" t="s">
        <v>1241</v>
      </c>
      <c r="F84" s="421" t="s">
        <v>1065</v>
      </c>
      <c r="G84" s="804">
        <v>9000</v>
      </c>
      <c r="H84" s="805">
        <v>9654.785025720113</v>
      </c>
      <c r="I84" s="422">
        <f t="shared" si="6"/>
        <v>18654.79</v>
      </c>
      <c r="J84" s="423">
        <f t="shared" si="7"/>
        <v>22385.75</v>
      </c>
    </row>
    <row r="85" spans="1:10" s="668" customFormat="1" ht="45.75" customHeight="1">
      <c r="A85" s="746" t="str">
        <f t="shared" si="8"/>
        <v>Е.</v>
      </c>
      <c r="B85" s="747" t="s">
        <v>601</v>
      </c>
      <c r="C85" s="766" t="s">
        <v>1242</v>
      </c>
      <c r="D85" s="749" t="s">
        <v>1243</v>
      </c>
      <c r="E85" s="427" t="s">
        <v>1244</v>
      </c>
      <c r="F85" s="421" t="s">
        <v>1065</v>
      </c>
      <c r="G85" s="804">
        <v>6548.9936</v>
      </c>
      <c r="H85" s="805">
        <v>9320.810678126716</v>
      </c>
      <c r="I85" s="422">
        <f t="shared" si="6"/>
        <v>15869.8</v>
      </c>
      <c r="J85" s="423">
        <f t="shared" si="7"/>
        <v>19043.76</v>
      </c>
    </row>
    <row r="86" spans="1:10" s="667" customFormat="1" ht="48.75" customHeight="1">
      <c r="A86" s="746" t="str">
        <f t="shared" si="8"/>
        <v>Е.</v>
      </c>
      <c r="B86" s="747" t="s">
        <v>602</v>
      </c>
      <c r="C86" s="766" t="s">
        <v>1245</v>
      </c>
      <c r="D86" s="749" t="s">
        <v>1246</v>
      </c>
      <c r="E86" s="427" t="s">
        <v>1247</v>
      </c>
      <c r="F86" s="421" t="s">
        <v>1065</v>
      </c>
      <c r="G86" s="804">
        <v>7780.8678</v>
      </c>
      <c r="H86" s="805">
        <v>9432.362324562673</v>
      </c>
      <c r="I86" s="422">
        <f t="shared" si="6"/>
        <v>17213.23</v>
      </c>
      <c r="J86" s="423">
        <f t="shared" si="7"/>
        <v>20655.88</v>
      </c>
    </row>
    <row r="87" spans="1:10" s="668" customFormat="1" ht="51.75" customHeight="1">
      <c r="A87" s="746" t="str">
        <f t="shared" si="8"/>
        <v>Е.</v>
      </c>
      <c r="B87" s="747" t="s">
        <v>603</v>
      </c>
      <c r="C87" s="748" t="s">
        <v>1248</v>
      </c>
      <c r="D87" s="749" t="s">
        <v>1249</v>
      </c>
      <c r="E87" s="430" t="s">
        <v>680</v>
      </c>
      <c r="F87" s="421" t="s">
        <v>1064</v>
      </c>
      <c r="G87" s="804">
        <v>2120.722228571429</v>
      </c>
      <c r="H87" s="805">
        <v>3314.1921401220793</v>
      </c>
      <c r="I87" s="422">
        <f t="shared" si="6"/>
        <v>5434.91</v>
      </c>
      <c r="J87" s="423">
        <f t="shared" si="7"/>
        <v>6521.89</v>
      </c>
    </row>
    <row r="88" spans="1:10" s="668" customFormat="1" ht="30" customHeight="1">
      <c r="A88" s="765"/>
      <c r="B88" s="444"/>
      <c r="C88" s="752"/>
      <c r="D88" s="753"/>
      <c r="E88" s="431"/>
      <c r="F88" s="428"/>
      <c r="G88" s="806"/>
      <c r="H88" s="807"/>
      <c r="I88" s="425"/>
      <c r="J88" s="426"/>
    </row>
    <row r="89" spans="1:10" s="668" customFormat="1" ht="30" customHeight="1" thickBot="1">
      <c r="A89" s="590" t="s">
        <v>1250</v>
      </c>
      <c r="B89" s="591"/>
      <c r="C89" s="730"/>
      <c r="D89" s="731"/>
      <c r="E89" s="732" t="s">
        <v>681</v>
      </c>
      <c r="F89" s="733"/>
      <c r="G89" s="808"/>
      <c r="H89" s="809"/>
      <c r="I89" s="440"/>
      <c r="J89" s="441"/>
    </row>
    <row r="90" spans="1:10" s="668" customFormat="1" ht="30" customHeight="1">
      <c r="A90" s="765"/>
      <c r="B90" s="424"/>
      <c r="C90" s="752"/>
      <c r="D90" s="753"/>
      <c r="E90" s="431"/>
      <c r="F90" s="428"/>
      <c r="G90" s="806"/>
      <c r="H90" s="807"/>
      <c r="I90" s="425"/>
      <c r="J90" s="426"/>
    </row>
    <row r="91" spans="1:10" s="668" customFormat="1" ht="58.5" customHeight="1">
      <c r="A91" s="746" t="str">
        <f>+$A$89</f>
        <v>Ф.</v>
      </c>
      <c r="B91" s="747" t="s">
        <v>588</v>
      </c>
      <c r="C91" s="748" t="s">
        <v>1251</v>
      </c>
      <c r="D91" s="749" t="s">
        <v>1252</v>
      </c>
      <c r="E91" s="431" t="s">
        <v>682</v>
      </c>
      <c r="F91" s="421" t="s">
        <v>1064</v>
      </c>
      <c r="G91" s="806">
        <v>923.157928643654</v>
      </c>
      <c r="H91" s="807">
        <v>2942.1282333097274</v>
      </c>
      <c r="I91" s="422">
        <f>ROUND(+G91+H91,2)</f>
        <v>3865.29</v>
      </c>
      <c r="J91" s="426">
        <f>ROUND(+$I91*$J$5,2)</f>
        <v>4638.35</v>
      </c>
    </row>
    <row r="92" spans="1:10" s="668" customFormat="1" ht="58.5" customHeight="1">
      <c r="A92" s="746" t="str">
        <f>+$A$89</f>
        <v>Ф.</v>
      </c>
      <c r="B92" s="747" t="s">
        <v>590</v>
      </c>
      <c r="C92" s="748" t="s">
        <v>1251</v>
      </c>
      <c r="D92" s="749" t="s">
        <v>1253</v>
      </c>
      <c r="E92" s="431" t="s">
        <v>683</v>
      </c>
      <c r="F92" s="421" t="s">
        <v>1064</v>
      </c>
      <c r="G92" s="806">
        <v>962.7143827741909</v>
      </c>
      <c r="H92" s="807">
        <v>3337.7394416191646</v>
      </c>
      <c r="I92" s="422">
        <f>ROUND(+G92+H92,2)</f>
        <v>4300.45</v>
      </c>
      <c r="J92" s="426">
        <f>ROUND(+$I92*$J$5,2)</f>
        <v>5160.54</v>
      </c>
    </row>
    <row r="93" spans="1:10" s="668" customFormat="1" ht="58.5" customHeight="1">
      <c r="A93" s="746" t="str">
        <f>+$A$89</f>
        <v>Ф.</v>
      </c>
      <c r="B93" s="747" t="s">
        <v>593</v>
      </c>
      <c r="C93" s="748" t="s">
        <v>1251</v>
      </c>
      <c r="D93" s="749" t="s">
        <v>1254</v>
      </c>
      <c r="E93" s="431" t="s">
        <v>684</v>
      </c>
      <c r="F93" s="421" t="s">
        <v>1064</v>
      </c>
      <c r="G93" s="806">
        <v>1010.2822706526847</v>
      </c>
      <c r="H93" s="807">
        <v>3566.4969722241012</v>
      </c>
      <c r="I93" s="422">
        <f>ROUND(+G93+H93,2)</f>
        <v>4576.78</v>
      </c>
      <c r="J93" s="426">
        <f>ROUND(+$I93*$J$5,2)</f>
        <v>5492.14</v>
      </c>
    </row>
    <row r="94" spans="1:10" s="668" customFormat="1" ht="58.5" customHeight="1">
      <c r="A94" s="746" t="str">
        <f>+$A$89</f>
        <v>Ф.</v>
      </c>
      <c r="B94" s="747" t="s">
        <v>595</v>
      </c>
      <c r="C94" s="748" t="s">
        <v>1255</v>
      </c>
      <c r="D94" s="749" t="s">
        <v>1256</v>
      </c>
      <c r="E94" s="431" t="s">
        <v>685</v>
      </c>
      <c r="F94" s="421" t="s">
        <v>1064</v>
      </c>
      <c r="G94" s="806">
        <v>1139.1256789872741</v>
      </c>
      <c r="H94" s="807">
        <v>890.9901519510267</v>
      </c>
      <c r="I94" s="422">
        <f>ROUND(+G94+H94,2)</f>
        <v>2030.12</v>
      </c>
      <c r="J94" s="426">
        <f>ROUND(+$I94*$J$5,2)</f>
        <v>2436.14</v>
      </c>
    </row>
    <row r="95" spans="1:10" s="668" customFormat="1" ht="58.5" customHeight="1">
      <c r="A95" s="746" t="str">
        <f>+$A$89</f>
        <v>Ф.</v>
      </c>
      <c r="B95" s="747" t="s">
        <v>598</v>
      </c>
      <c r="C95" s="748" t="s">
        <v>1257</v>
      </c>
      <c r="D95" s="749" t="s">
        <v>1258</v>
      </c>
      <c r="E95" s="431" t="s">
        <v>686</v>
      </c>
      <c r="F95" s="421" t="s">
        <v>1064</v>
      </c>
      <c r="G95" s="806">
        <v>803.0856608694252</v>
      </c>
      <c r="H95" s="807">
        <v>682.0407238957139</v>
      </c>
      <c r="I95" s="422">
        <f>ROUND(+G95+H95,2)</f>
        <v>1485.13</v>
      </c>
      <c r="J95" s="426">
        <f>ROUND(+$I95*$J$5,2)</f>
        <v>1782.16</v>
      </c>
    </row>
    <row r="96" spans="1:10" s="668" customFormat="1" ht="30" customHeight="1">
      <c r="A96" s="765"/>
      <c r="B96" s="444"/>
      <c r="C96" s="752"/>
      <c r="D96" s="753"/>
      <c r="E96" s="431"/>
      <c r="F96" s="428"/>
      <c r="G96" s="806"/>
      <c r="H96" s="807"/>
      <c r="I96" s="425"/>
      <c r="J96" s="426"/>
    </row>
    <row r="97" spans="1:12" s="667" customFormat="1" ht="30" customHeight="1" thickBot="1">
      <c r="A97" s="590" t="s">
        <v>1259</v>
      </c>
      <c r="B97" s="591"/>
      <c r="C97" s="730"/>
      <c r="D97" s="731"/>
      <c r="E97" s="732" t="s">
        <v>687</v>
      </c>
      <c r="F97" s="733"/>
      <c r="G97" s="808"/>
      <c r="H97" s="809"/>
      <c r="I97" s="440"/>
      <c r="J97" s="441"/>
      <c r="K97" s="670"/>
      <c r="L97" s="671"/>
    </row>
    <row r="98" spans="1:10" s="667" customFormat="1" ht="30" customHeight="1">
      <c r="A98" s="737"/>
      <c r="B98" s="755"/>
      <c r="C98" s="756"/>
      <c r="D98" s="757"/>
      <c r="E98" s="758"/>
      <c r="F98" s="759"/>
      <c r="G98" s="810"/>
      <c r="H98" s="811"/>
      <c r="I98" s="442"/>
      <c r="J98" s="443"/>
    </row>
    <row r="99" spans="1:12" s="668" customFormat="1" ht="51.75" customHeight="1">
      <c r="A99" s="746" t="str">
        <f>+$A$97</f>
        <v>Г.</v>
      </c>
      <c r="B99" s="747" t="s">
        <v>588</v>
      </c>
      <c r="C99" s="748" t="s">
        <v>1260</v>
      </c>
      <c r="D99" s="749" t="s">
        <v>1261</v>
      </c>
      <c r="E99" s="427" t="s">
        <v>1496</v>
      </c>
      <c r="F99" s="421" t="s">
        <v>592</v>
      </c>
      <c r="G99" s="804">
        <v>3740.2993759799974</v>
      </c>
      <c r="H99" s="805">
        <v>5187.781286308432</v>
      </c>
      <c r="I99" s="422">
        <f aca="true" t="shared" si="9" ref="I99:I152">ROUND(+G99+H99,2)</f>
        <v>8928.08</v>
      </c>
      <c r="J99" s="423">
        <f aca="true" t="shared" si="10" ref="J99:J152">ROUND(+$I99*$J$5,2)</f>
        <v>10713.7</v>
      </c>
      <c r="K99" s="667"/>
      <c r="L99" s="667"/>
    </row>
    <row r="100" spans="1:10" s="668" customFormat="1" ht="51.75" customHeight="1">
      <c r="A100" s="746" t="str">
        <f aca="true" t="shared" si="11" ref="A100:A152">+$A$97</f>
        <v>Г.</v>
      </c>
      <c r="B100" s="747" t="s">
        <v>590</v>
      </c>
      <c r="C100" s="748" t="s">
        <v>1262</v>
      </c>
      <c r="D100" s="749" t="s">
        <v>1263</v>
      </c>
      <c r="E100" s="427" t="s">
        <v>1497</v>
      </c>
      <c r="F100" s="421" t="s">
        <v>592</v>
      </c>
      <c r="G100" s="804">
        <v>4973.209403156771</v>
      </c>
      <c r="H100" s="805">
        <v>9128.0864760404</v>
      </c>
      <c r="I100" s="422">
        <f t="shared" si="9"/>
        <v>14101.3</v>
      </c>
      <c r="J100" s="423">
        <f t="shared" si="10"/>
        <v>16921.56</v>
      </c>
    </row>
    <row r="101" spans="1:10" s="668" customFormat="1" ht="51.75" customHeight="1">
      <c r="A101" s="746" t="str">
        <f t="shared" si="11"/>
        <v>Г.</v>
      </c>
      <c r="B101" s="747" t="s">
        <v>593</v>
      </c>
      <c r="C101" s="748" t="s">
        <v>1264</v>
      </c>
      <c r="D101" s="749" t="s">
        <v>1265</v>
      </c>
      <c r="E101" s="427" t="s">
        <v>1066</v>
      </c>
      <c r="F101" s="421" t="s">
        <v>592</v>
      </c>
      <c r="G101" s="804">
        <v>6206.119430333545</v>
      </c>
      <c r="H101" s="805">
        <v>12634.24159019922</v>
      </c>
      <c r="I101" s="422">
        <f t="shared" si="9"/>
        <v>18840.36</v>
      </c>
      <c r="J101" s="423">
        <f t="shared" si="10"/>
        <v>22608.43</v>
      </c>
    </row>
    <row r="102" spans="1:10" s="668" customFormat="1" ht="51.75" customHeight="1">
      <c r="A102" s="746" t="str">
        <f t="shared" si="11"/>
        <v>Г.</v>
      </c>
      <c r="B102" s="747" t="s">
        <v>595</v>
      </c>
      <c r="C102" s="748" t="s">
        <v>1266</v>
      </c>
      <c r="D102" s="749" t="s">
        <v>1267</v>
      </c>
      <c r="E102" s="427" t="s">
        <v>1067</v>
      </c>
      <c r="F102" s="421" t="s">
        <v>592</v>
      </c>
      <c r="G102" s="804">
        <v>12055.819430333544</v>
      </c>
      <c r="H102" s="805">
        <v>12634.24159019922</v>
      </c>
      <c r="I102" s="422">
        <f t="shared" si="9"/>
        <v>24690.06</v>
      </c>
      <c r="J102" s="423">
        <f t="shared" si="10"/>
        <v>29628.07</v>
      </c>
    </row>
    <row r="103" spans="1:10" s="668" customFormat="1" ht="51.75" customHeight="1">
      <c r="A103" s="746" t="str">
        <f t="shared" si="11"/>
        <v>Г.</v>
      </c>
      <c r="B103" s="747" t="s">
        <v>598</v>
      </c>
      <c r="C103" s="748" t="s">
        <v>1266</v>
      </c>
      <c r="D103" s="749" t="s">
        <v>1268</v>
      </c>
      <c r="E103" s="427" t="s">
        <v>1068</v>
      </c>
      <c r="F103" s="421" t="s">
        <v>592</v>
      </c>
      <c r="G103" s="804">
        <v>12331.219430333544</v>
      </c>
      <c r="H103" s="805">
        <v>12634.24159019922</v>
      </c>
      <c r="I103" s="422">
        <f t="shared" si="9"/>
        <v>24965.46</v>
      </c>
      <c r="J103" s="423">
        <f t="shared" si="10"/>
        <v>29958.55</v>
      </c>
    </row>
    <row r="104" spans="1:10" s="668" customFormat="1" ht="51.75" customHeight="1">
      <c r="A104" s="746" t="str">
        <f t="shared" si="11"/>
        <v>Г.</v>
      </c>
      <c r="B104" s="747" t="s">
        <v>600</v>
      </c>
      <c r="C104" s="748" t="s">
        <v>1269</v>
      </c>
      <c r="D104" s="749" t="s">
        <v>1270</v>
      </c>
      <c r="E104" s="427" t="s">
        <v>1069</v>
      </c>
      <c r="F104" s="421" t="s">
        <v>592</v>
      </c>
      <c r="G104" s="804">
        <v>13891.819430333544</v>
      </c>
      <c r="H104" s="805">
        <v>12634.24159019922</v>
      </c>
      <c r="I104" s="422">
        <f t="shared" si="9"/>
        <v>26526.06</v>
      </c>
      <c r="J104" s="423">
        <f t="shared" si="10"/>
        <v>31831.27</v>
      </c>
    </row>
    <row r="105" spans="1:10" s="668" customFormat="1" ht="51.75" customHeight="1">
      <c r="A105" s="746" t="str">
        <f t="shared" si="11"/>
        <v>Г.</v>
      </c>
      <c r="B105" s="747" t="s">
        <v>601</v>
      </c>
      <c r="C105" s="748" t="s">
        <v>1271</v>
      </c>
      <c r="D105" s="749" t="s">
        <v>1272</v>
      </c>
      <c r="E105" s="427" t="s">
        <v>1070</v>
      </c>
      <c r="F105" s="421" t="s">
        <v>592</v>
      </c>
      <c r="G105" s="804">
        <v>18063.619430333543</v>
      </c>
      <c r="H105" s="805">
        <v>12634.24159019922</v>
      </c>
      <c r="I105" s="422">
        <f t="shared" si="9"/>
        <v>30697.86</v>
      </c>
      <c r="J105" s="423">
        <f t="shared" si="10"/>
        <v>36837.43</v>
      </c>
    </row>
    <row r="106" spans="1:10" s="668" customFormat="1" ht="51.75" customHeight="1">
      <c r="A106" s="746" t="str">
        <f t="shared" si="11"/>
        <v>Г.</v>
      </c>
      <c r="B106" s="747" t="s">
        <v>602</v>
      </c>
      <c r="C106" s="748" t="s">
        <v>1273</v>
      </c>
      <c r="D106" s="749" t="s">
        <v>1274</v>
      </c>
      <c r="E106" s="427" t="s">
        <v>1071</v>
      </c>
      <c r="F106" s="421" t="s">
        <v>592</v>
      </c>
      <c r="G106" s="804">
        <v>22102.819430333544</v>
      </c>
      <c r="H106" s="805">
        <v>12634.24159019922</v>
      </c>
      <c r="I106" s="422">
        <f t="shared" si="9"/>
        <v>34737.06</v>
      </c>
      <c r="J106" s="423">
        <f t="shared" si="10"/>
        <v>41684.47</v>
      </c>
    </row>
    <row r="107" spans="1:10" s="668" customFormat="1" ht="51.75" customHeight="1">
      <c r="A107" s="746" t="str">
        <f t="shared" si="11"/>
        <v>Г.</v>
      </c>
      <c r="B107" s="747" t="s">
        <v>603</v>
      </c>
      <c r="C107" s="748" t="s">
        <v>1275</v>
      </c>
      <c r="D107" s="749" t="s">
        <v>1276</v>
      </c>
      <c r="E107" s="430" t="s">
        <v>1072</v>
      </c>
      <c r="F107" s="421" t="s">
        <v>592</v>
      </c>
      <c r="G107" s="804">
        <v>32078.419430333546</v>
      </c>
      <c r="H107" s="805">
        <v>12634.24159019922</v>
      </c>
      <c r="I107" s="422">
        <f t="shared" si="9"/>
        <v>44712.66</v>
      </c>
      <c r="J107" s="423">
        <f t="shared" si="10"/>
        <v>53655.19</v>
      </c>
    </row>
    <row r="108" spans="1:10" s="668" customFormat="1" ht="51.75" customHeight="1">
      <c r="A108" s="746" t="str">
        <f t="shared" si="11"/>
        <v>Г.</v>
      </c>
      <c r="B108" s="747" t="s">
        <v>604</v>
      </c>
      <c r="C108" s="748" t="s">
        <v>1273</v>
      </c>
      <c r="D108" s="749" t="s">
        <v>1277</v>
      </c>
      <c r="E108" s="427" t="s">
        <v>1073</v>
      </c>
      <c r="F108" s="421" t="s">
        <v>592</v>
      </c>
      <c r="G108" s="804">
        <v>37596.61943033355</v>
      </c>
      <c r="H108" s="805">
        <v>12634.24159019922</v>
      </c>
      <c r="I108" s="422">
        <f t="shared" si="9"/>
        <v>50230.86</v>
      </c>
      <c r="J108" s="423">
        <f t="shared" si="10"/>
        <v>60277.03</v>
      </c>
    </row>
    <row r="109" spans="1:10" s="668" customFormat="1" ht="51.75" customHeight="1">
      <c r="A109" s="746" t="str">
        <f t="shared" si="11"/>
        <v>Г.</v>
      </c>
      <c r="B109" s="747" t="s">
        <v>606</v>
      </c>
      <c r="C109" s="748" t="s">
        <v>1275</v>
      </c>
      <c r="D109" s="749" t="s">
        <v>1278</v>
      </c>
      <c r="E109" s="430" t="s">
        <v>1074</v>
      </c>
      <c r="F109" s="421" t="s">
        <v>592</v>
      </c>
      <c r="G109" s="804">
        <v>43476.919430333546</v>
      </c>
      <c r="H109" s="805">
        <v>12634.24159019922</v>
      </c>
      <c r="I109" s="422">
        <f t="shared" si="9"/>
        <v>56111.16</v>
      </c>
      <c r="J109" s="423">
        <f t="shared" si="10"/>
        <v>67333.39</v>
      </c>
    </row>
    <row r="110" spans="1:10" s="668" customFormat="1" ht="50.25" customHeight="1">
      <c r="A110" s="746" t="str">
        <f t="shared" si="11"/>
        <v>Г.</v>
      </c>
      <c r="B110" s="747" t="s">
        <v>609</v>
      </c>
      <c r="C110" s="748" t="s">
        <v>1279</v>
      </c>
      <c r="D110" s="749" t="s">
        <v>1280</v>
      </c>
      <c r="E110" s="430" t="s">
        <v>1281</v>
      </c>
      <c r="F110" s="421" t="s">
        <v>592</v>
      </c>
      <c r="G110" s="804">
        <v>142.59000000000003</v>
      </c>
      <c r="H110" s="805">
        <v>986.8449660268135</v>
      </c>
      <c r="I110" s="422">
        <f t="shared" si="9"/>
        <v>1129.43</v>
      </c>
      <c r="J110" s="423">
        <f t="shared" si="10"/>
        <v>1355.32</v>
      </c>
    </row>
    <row r="111" spans="1:10" s="668" customFormat="1" ht="50.25" customHeight="1">
      <c r="A111" s="746" t="str">
        <f t="shared" si="11"/>
        <v>Г.</v>
      </c>
      <c r="B111" s="747" t="s">
        <v>611</v>
      </c>
      <c r="C111" s="748" t="s">
        <v>1282</v>
      </c>
      <c r="D111" s="749" t="s">
        <v>1283</v>
      </c>
      <c r="E111" s="430" t="s">
        <v>1284</v>
      </c>
      <c r="F111" s="421" t="s">
        <v>592</v>
      </c>
      <c r="G111" s="804">
        <v>216.12150000000003</v>
      </c>
      <c r="H111" s="805">
        <v>994.3417164593377</v>
      </c>
      <c r="I111" s="422">
        <f t="shared" si="9"/>
        <v>1210.46</v>
      </c>
      <c r="J111" s="423">
        <f t="shared" si="10"/>
        <v>1452.55</v>
      </c>
    </row>
    <row r="112" spans="1:10" s="668" customFormat="1" ht="50.25" customHeight="1">
      <c r="A112" s="746" t="str">
        <f t="shared" si="11"/>
        <v>Г.</v>
      </c>
      <c r="B112" s="747" t="s">
        <v>621</v>
      </c>
      <c r="C112" s="748" t="s">
        <v>1282</v>
      </c>
      <c r="D112" s="749" t="s">
        <v>1285</v>
      </c>
      <c r="E112" s="430" t="s">
        <v>1286</v>
      </c>
      <c r="F112" s="421" t="s">
        <v>592</v>
      </c>
      <c r="G112" s="804">
        <v>259.875</v>
      </c>
      <c r="H112" s="805">
        <v>1051.1807151932026</v>
      </c>
      <c r="I112" s="422">
        <f t="shared" si="9"/>
        <v>1311.06</v>
      </c>
      <c r="J112" s="423">
        <f t="shared" si="10"/>
        <v>1573.27</v>
      </c>
    </row>
    <row r="113" spans="1:10" s="668" customFormat="1" ht="50.25" customHeight="1">
      <c r="A113" s="746" t="str">
        <f t="shared" si="11"/>
        <v>Г.</v>
      </c>
      <c r="B113" s="747" t="s">
        <v>622</v>
      </c>
      <c r="C113" s="748" t="s">
        <v>1287</v>
      </c>
      <c r="D113" s="749" t="s">
        <v>1288</v>
      </c>
      <c r="E113" s="430" t="s">
        <v>1289</v>
      </c>
      <c r="F113" s="421" t="s">
        <v>592</v>
      </c>
      <c r="G113" s="804">
        <v>311.85</v>
      </c>
      <c r="H113" s="805">
        <v>1051.1807151932026</v>
      </c>
      <c r="I113" s="422">
        <f t="shared" si="9"/>
        <v>1363.03</v>
      </c>
      <c r="J113" s="423">
        <f t="shared" si="10"/>
        <v>1635.64</v>
      </c>
    </row>
    <row r="114" spans="1:10" s="668" customFormat="1" ht="50.25" customHeight="1">
      <c r="A114" s="746" t="str">
        <f t="shared" si="11"/>
        <v>Г.</v>
      </c>
      <c r="B114" s="747" t="s">
        <v>623</v>
      </c>
      <c r="C114" s="748" t="s">
        <v>1290</v>
      </c>
      <c r="D114" s="749" t="s">
        <v>1291</v>
      </c>
      <c r="E114" s="430" t="s">
        <v>1292</v>
      </c>
      <c r="F114" s="421" t="s">
        <v>592</v>
      </c>
      <c r="G114" s="804">
        <v>140.05</v>
      </c>
      <c r="H114" s="805">
        <v>57.71611853447013</v>
      </c>
      <c r="I114" s="422">
        <f t="shared" si="9"/>
        <v>197.77</v>
      </c>
      <c r="J114" s="423">
        <f t="shared" si="10"/>
        <v>237.32</v>
      </c>
    </row>
    <row r="115" spans="1:10" s="668" customFormat="1" ht="50.25" customHeight="1">
      <c r="A115" s="746" t="str">
        <f t="shared" si="11"/>
        <v>Г.</v>
      </c>
      <c r="B115" s="747" t="s">
        <v>625</v>
      </c>
      <c r="C115" s="748" t="s">
        <v>1293</v>
      </c>
      <c r="D115" s="749" t="s">
        <v>1294</v>
      </c>
      <c r="E115" s="430" t="s">
        <v>1295</v>
      </c>
      <c r="F115" s="421" t="s">
        <v>592</v>
      </c>
      <c r="G115" s="804">
        <v>215.84</v>
      </c>
      <c r="H115" s="805">
        <v>144.75543562437508</v>
      </c>
      <c r="I115" s="422">
        <f t="shared" si="9"/>
        <v>360.6</v>
      </c>
      <c r="J115" s="423">
        <f t="shared" si="10"/>
        <v>432.72</v>
      </c>
    </row>
    <row r="116" spans="1:10" s="668" customFormat="1" ht="50.25" customHeight="1">
      <c r="A116" s="746" t="str">
        <f t="shared" si="11"/>
        <v>Г.</v>
      </c>
      <c r="B116" s="747" t="s">
        <v>627</v>
      </c>
      <c r="C116" s="748" t="s">
        <v>1290</v>
      </c>
      <c r="D116" s="749" t="s">
        <v>1296</v>
      </c>
      <c r="E116" s="430" t="s">
        <v>688</v>
      </c>
      <c r="F116" s="421" t="s">
        <v>592</v>
      </c>
      <c r="G116" s="804">
        <v>350.284</v>
      </c>
      <c r="H116" s="805">
        <v>182.40411629651132</v>
      </c>
      <c r="I116" s="422">
        <f t="shared" si="9"/>
        <v>532.69</v>
      </c>
      <c r="J116" s="423">
        <f t="shared" si="10"/>
        <v>639.23</v>
      </c>
    </row>
    <row r="117" spans="1:10" s="668" customFormat="1" ht="50.25" customHeight="1">
      <c r="A117" s="746" t="str">
        <f t="shared" si="11"/>
        <v>Г.</v>
      </c>
      <c r="B117" s="747" t="s">
        <v>629</v>
      </c>
      <c r="C117" s="748" t="s">
        <v>1293</v>
      </c>
      <c r="D117" s="749" t="s">
        <v>1297</v>
      </c>
      <c r="E117" s="430" t="s">
        <v>689</v>
      </c>
      <c r="F117" s="421" t="s">
        <v>592</v>
      </c>
      <c r="G117" s="804">
        <v>560</v>
      </c>
      <c r="H117" s="805">
        <v>144.75543562437508</v>
      </c>
      <c r="I117" s="422">
        <f t="shared" si="9"/>
        <v>704.76</v>
      </c>
      <c r="J117" s="423">
        <f t="shared" si="10"/>
        <v>845.71</v>
      </c>
    </row>
    <row r="118" spans="1:10" s="668" customFormat="1" ht="50.25" customHeight="1">
      <c r="A118" s="746" t="str">
        <f t="shared" si="11"/>
        <v>Г.</v>
      </c>
      <c r="B118" s="747" t="s">
        <v>630</v>
      </c>
      <c r="C118" s="748" t="s">
        <v>1298</v>
      </c>
      <c r="D118" s="749" t="s">
        <v>1299</v>
      </c>
      <c r="E118" s="430" t="s">
        <v>690</v>
      </c>
      <c r="F118" s="421" t="s">
        <v>592</v>
      </c>
      <c r="G118" s="804">
        <v>1067.1840000000002</v>
      </c>
      <c r="H118" s="805">
        <v>215.656975124122</v>
      </c>
      <c r="I118" s="422">
        <f t="shared" si="9"/>
        <v>1282.84</v>
      </c>
      <c r="J118" s="423">
        <f t="shared" si="10"/>
        <v>1539.41</v>
      </c>
    </row>
    <row r="119" spans="1:10" s="668" customFormat="1" ht="50.25" customHeight="1">
      <c r="A119" s="746" t="str">
        <f t="shared" si="11"/>
        <v>Г.</v>
      </c>
      <c r="B119" s="747" t="s">
        <v>631</v>
      </c>
      <c r="C119" s="748" t="s">
        <v>1290</v>
      </c>
      <c r="D119" s="749" t="s">
        <v>1300</v>
      </c>
      <c r="E119" s="430" t="s">
        <v>1301</v>
      </c>
      <c r="F119" s="421" t="s">
        <v>592</v>
      </c>
      <c r="G119" s="804">
        <v>2308.6965999999998</v>
      </c>
      <c r="H119" s="805">
        <v>413.5323397450634</v>
      </c>
      <c r="I119" s="422">
        <f t="shared" si="9"/>
        <v>2722.23</v>
      </c>
      <c r="J119" s="423">
        <f t="shared" si="10"/>
        <v>3266.68</v>
      </c>
    </row>
    <row r="120" spans="1:10" s="668" customFormat="1" ht="50.25" customHeight="1">
      <c r="A120" s="746" t="str">
        <f t="shared" si="11"/>
        <v>Г.</v>
      </c>
      <c r="B120" s="747" t="s">
        <v>633</v>
      </c>
      <c r="C120" s="748" t="s">
        <v>1293</v>
      </c>
      <c r="D120" s="749" t="s">
        <v>1302</v>
      </c>
      <c r="E120" s="430" t="s">
        <v>1303</v>
      </c>
      <c r="F120" s="421" t="s">
        <v>592</v>
      </c>
      <c r="G120" s="804">
        <v>3731.484</v>
      </c>
      <c r="H120" s="805">
        <v>502.1855027462608</v>
      </c>
      <c r="I120" s="422">
        <f t="shared" si="9"/>
        <v>4233.67</v>
      </c>
      <c r="J120" s="423">
        <f t="shared" si="10"/>
        <v>5080.4</v>
      </c>
    </row>
    <row r="121" spans="1:10" s="668" customFormat="1" ht="50.25" customHeight="1">
      <c r="A121" s="746" t="str">
        <f t="shared" si="11"/>
        <v>Г.</v>
      </c>
      <c r="B121" s="747" t="s">
        <v>635</v>
      </c>
      <c r="C121" s="748" t="s">
        <v>1298</v>
      </c>
      <c r="D121" s="749" t="s">
        <v>1304</v>
      </c>
      <c r="E121" s="430" t="s">
        <v>1305</v>
      </c>
      <c r="F121" s="421" t="s">
        <v>592</v>
      </c>
      <c r="G121" s="804">
        <v>4682.3679999999995</v>
      </c>
      <c r="H121" s="805">
        <v>608.3272214610039</v>
      </c>
      <c r="I121" s="422">
        <f t="shared" si="9"/>
        <v>5290.7</v>
      </c>
      <c r="J121" s="423">
        <f t="shared" si="10"/>
        <v>6348.84</v>
      </c>
    </row>
    <row r="122" spans="1:10" s="668" customFormat="1" ht="50.25" customHeight="1">
      <c r="A122" s="746" t="str">
        <f t="shared" si="11"/>
        <v>Г.</v>
      </c>
      <c r="B122" s="747" t="s">
        <v>636</v>
      </c>
      <c r="C122" s="748" t="s">
        <v>1306</v>
      </c>
      <c r="D122" s="749" t="s">
        <v>1307</v>
      </c>
      <c r="E122" s="430" t="s">
        <v>1308</v>
      </c>
      <c r="F122" s="421" t="s">
        <v>1064</v>
      </c>
      <c r="G122" s="804">
        <v>1635.362877837101</v>
      </c>
      <c r="H122" s="805">
        <v>4115.210778140466</v>
      </c>
      <c r="I122" s="422">
        <f t="shared" si="9"/>
        <v>5750.57</v>
      </c>
      <c r="J122" s="423">
        <f t="shared" si="10"/>
        <v>6900.68</v>
      </c>
    </row>
    <row r="123" spans="1:10" s="668" customFormat="1" ht="53.25" customHeight="1">
      <c r="A123" s="746" t="str">
        <f t="shared" si="11"/>
        <v>Г.</v>
      </c>
      <c r="B123" s="747" t="s">
        <v>638</v>
      </c>
      <c r="C123" s="748" t="s">
        <v>1309</v>
      </c>
      <c r="D123" s="749" t="s">
        <v>1310</v>
      </c>
      <c r="E123" s="430" t="s">
        <v>1311</v>
      </c>
      <c r="F123" s="421" t="s">
        <v>1064</v>
      </c>
      <c r="G123" s="804">
        <v>1292.7</v>
      </c>
      <c r="H123" s="805">
        <v>1887.7635416415687</v>
      </c>
      <c r="I123" s="422">
        <f t="shared" si="9"/>
        <v>3180.46</v>
      </c>
      <c r="J123" s="423">
        <f t="shared" si="10"/>
        <v>3816.55</v>
      </c>
    </row>
    <row r="124" spans="1:10" s="668" customFormat="1" ht="53.25" customHeight="1">
      <c r="A124" s="746" t="str">
        <f t="shared" si="11"/>
        <v>Г.</v>
      </c>
      <c r="B124" s="747" t="s">
        <v>640</v>
      </c>
      <c r="C124" s="748" t="s">
        <v>1312</v>
      </c>
      <c r="D124" s="749" t="s">
        <v>1313</v>
      </c>
      <c r="E124" s="430" t="s">
        <v>1314</v>
      </c>
      <c r="F124" s="421" t="s">
        <v>592</v>
      </c>
      <c r="G124" s="804">
        <v>2613.145035089001</v>
      </c>
      <c r="H124" s="805">
        <v>467.79722698950604</v>
      </c>
      <c r="I124" s="422">
        <f t="shared" si="9"/>
        <v>3080.94</v>
      </c>
      <c r="J124" s="423">
        <f t="shared" si="10"/>
        <v>3697.13</v>
      </c>
    </row>
    <row r="125" spans="1:10" s="668" customFormat="1" ht="53.25" customHeight="1">
      <c r="A125" s="746" t="str">
        <f t="shared" si="11"/>
        <v>Г.</v>
      </c>
      <c r="B125" s="747" t="s">
        <v>642</v>
      </c>
      <c r="C125" s="748" t="s">
        <v>1315</v>
      </c>
      <c r="D125" s="749" t="s">
        <v>1316</v>
      </c>
      <c r="E125" s="430" t="s">
        <v>1317</v>
      </c>
      <c r="F125" s="421" t="s">
        <v>592</v>
      </c>
      <c r="G125" s="804">
        <v>2450.645035089001</v>
      </c>
      <c r="H125" s="805">
        <v>467.79722698950604</v>
      </c>
      <c r="I125" s="422">
        <f t="shared" si="9"/>
        <v>2918.44</v>
      </c>
      <c r="J125" s="423">
        <f t="shared" si="10"/>
        <v>3502.13</v>
      </c>
    </row>
    <row r="126" spans="1:10" s="668" customFormat="1" ht="53.25" customHeight="1">
      <c r="A126" s="746" t="str">
        <f t="shared" si="11"/>
        <v>Г.</v>
      </c>
      <c r="B126" s="747" t="s">
        <v>644</v>
      </c>
      <c r="C126" s="748" t="s">
        <v>1318</v>
      </c>
      <c r="D126" s="749" t="s">
        <v>1319</v>
      </c>
      <c r="E126" s="430" t="s">
        <v>1320</v>
      </c>
      <c r="F126" s="421" t="s">
        <v>592</v>
      </c>
      <c r="G126" s="804">
        <v>2763.2164960137316</v>
      </c>
      <c r="H126" s="805">
        <v>684.3851622127943</v>
      </c>
      <c r="I126" s="422">
        <f t="shared" si="9"/>
        <v>3447.6</v>
      </c>
      <c r="J126" s="423">
        <f t="shared" si="10"/>
        <v>4137.12</v>
      </c>
    </row>
    <row r="127" spans="1:10" s="668" customFormat="1" ht="53.25" customHeight="1">
      <c r="A127" s="746" t="str">
        <f t="shared" si="11"/>
        <v>Г.</v>
      </c>
      <c r="B127" s="747" t="s">
        <v>646</v>
      </c>
      <c r="C127" s="748" t="s">
        <v>1321</v>
      </c>
      <c r="D127" s="749" t="s">
        <v>1322</v>
      </c>
      <c r="E127" s="430" t="s">
        <v>1323</v>
      </c>
      <c r="F127" s="421" t="s">
        <v>592</v>
      </c>
      <c r="G127" s="804">
        <v>2563.2164960137316</v>
      </c>
      <c r="H127" s="805">
        <v>299.8018650243061</v>
      </c>
      <c r="I127" s="422">
        <f t="shared" si="9"/>
        <v>2863.02</v>
      </c>
      <c r="J127" s="423">
        <f t="shared" si="10"/>
        <v>3435.62</v>
      </c>
    </row>
    <row r="128" spans="1:10" s="668" customFormat="1" ht="53.25" customHeight="1">
      <c r="A128" s="746" t="str">
        <f t="shared" si="11"/>
        <v>Г.</v>
      </c>
      <c r="B128" s="747" t="s">
        <v>648</v>
      </c>
      <c r="C128" s="748" t="s">
        <v>1324</v>
      </c>
      <c r="D128" s="749" t="s">
        <v>1325</v>
      </c>
      <c r="E128" s="430" t="s">
        <v>1326</v>
      </c>
      <c r="F128" s="421" t="s">
        <v>597</v>
      </c>
      <c r="G128" s="804">
        <v>2363.2164960137316</v>
      </c>
      <c r="H128" s="805">
        <v>887.8878603174949</v>
      </c>
      <c r="I128" s="422">
        <f t="shared" si="9"/>
        <v>3251.1</v>
      </c>
      <c r="J128" s="423">
        <f t="shared" si="10"/>
        <v>3901.32</v>
      </c>
    </row>
    <row r="129" spans="1:10" s="668" customFormat="1" ht="53.25" customHeight="1">
      <c r="A129" s="746" t="str">
        <f t="shared" si="11"/>
        <v>Г.</v>
      </c>
      <c r="B129" s="747" t="s">
        <v>650</v>
      </c>
      <c r="C129" s="748" t="s">
        <v>1327</v>
      </c>
      <c r="D129" s="749" t="s">
        <v>1328</v>
      </c>
      <c r="E129" s="430" t="s">
        <v>1329</v>
      </c>
      <c r="F129" s="421" t="s">
        <v>597</v>
      </c>
      <c r="G129" s="804">
        <v>2219.395035089001</v>
      </c>
      <c r="H129" s="805">
        <v>485.2442098142895</v>
      </c>
      <c r="I129" s="422">
        <f t="shared" si="9"/>
        <v>2704.64</v>
      </c>
      <c r="J129" s="423">
        <f t="shared" si="10"/>
        <v>3245.57</v>
      </c>
    </row>
    <row r="130" spans="1:10" s="668" customFormat="1" ht="53.25" customHeight="1">
      <c r="A130" s="746" t="str">
        <f t="shared" si="11"/>
        <v>Г.</v>
      </c>
      <c r="B130" s="747" t="s">
        <v>652</v>
      </c>
      <c r="C130" s="748" t="s">
        <v>1330</v>
      </c>
      <c r="D130" s="749" t="s">
        <v>1331</v>
      </c>
      <c r="E130" s="430" t="s">
        <v>691</v>
      </c>
      <c r="F130" s="421" t="s">
        <v>592</v>
      </c>
      <c r="G130" s="804">
        <v>1209.4643550771602</v>
      </c>
      <c r="H130" s="805">
        <v>1274.1749644224656</v>
      </c>
      <c r="I130" s="422">
        <f t="shared" si="9"/>
        <v>2483.64</v>
      </c>
      <c r="J130" s="423">
        <f t="shared" si="10"/>
        <v>2980.37</v>
      </c>
    </row>
    <row r="131" spans="1:10" s="668" customFormat="1" ht="51.75" customHeight="1">
      <c r="A131" s="746" t="str">
        <f t="shared" si="11"/>
        <v>Г.</v>
      </c>
      <c r="B131" s="747" t="s">
        <v>654</v>
      </c>
      <c r="C131" s="748"/>
      <c r="D131" s="749" t="s">
        <v>1332</v>
      </c>
      <c r="E131" s="430" t="s">
        <v>1333</v>
      </c>
      <c r="F131" s="767" t="s">
        <v>597</v>
      </c>
      <c r="G131" s="804">
        <v>183.36800673684212</v>
      </c>
      <c r="H131" s="805">
        <v>792.6784651382544</v>
      </c>
      <c r="I131" s="422">
        <f t="shared" si="9"/>
        <v>976.05</v>
      </c>
      <c r="J131" s="423">
        <f t="shared" si="10"/>
        <v>1171.26</v>
      </c>
    </row>
    <row r="132" spans="1:10" s="668" customFormat="1" ht="57" customHeight="1">
      <c r="A132" s="746" t="str">
        <f t="shared" si="11"/>
        <v>Г.</v>
      </c>
      <c r="B132" s="747" t="s">
        <v>656</v>
      </c>
      <c r="C132" s="748" t="str">
        <f>+'[1]7_Монтерски'!B307</f>
        <v>ГН 200-501.3</v>
      </c>
      <c r="D132" s="749" t="s">
        <v>1334</v>
      </c>
      <c r="E132" s="430" t="s">
        <v>692</v>
      </c>
      <c r="F132" s="421" t="s">
        <v>597</v>
      </c>
      <c r="G132" s="804">
        <v>1679</v>
      </c>
      <c r="H132" s="805">
        <v>2702.869564566109</v>
      </c>
      <c r="I132" s="422">
        <f t="shared" si="9"/>
        <v>4381.87</v>
      </c>
      <c r="J132" s="423">
        <f t="shared" si="10"/>
        <v>5258.24</v>
      </c>
    </row>
    <row r="133" spans="1:10" s="668" customFormat="1" ht="48.75" customHeight="1">
      <c r="A133" s="746" t="str">
        <f t="shared" si="11"/>
        <v>Г.</v>
      </c>
      <c r="B133" s="747" t="s">
        <v>658</v>
      </c>
      <c r="C133" s="748" t="str">
        <f>+'[1]7_Монтерски'!B307</f>
        <v>ГН 200-501.3</v>
      </c>
      <c r="D133" s="749" t="s">
        <v>1335</v>
      </c>
      <c r="E133" s="430" t="s">
        <v>693</v>
      </c>
      <c r="F133" s="421" t="s">
        <v>597</v>
      </c>
      <c r="G133" s="804">
        <v>1722.8000000000002</v>
      </c>
      <c r="H133" s="805">
        <v>2760.7982747204296</v>
      </c>
      <c r="I133" s="422">
        <f t="shared" si="9"/>
        <v>4483.6</v>
      </c>
      <c r="J133" s="423">
        <f t="shared" si="10"/>
        <v>5380.32</v>
      </c>
    </row>
    <row r="134" spans="1:10" s="668" customFormat="1" ht="56.25" customHeight="1">
      <c r="A134" s="746" t="str">
        <f t="shared" si="11"/>
        <v>Г.</v>
      </c>
      <c r="B134" s="747" t="s">
        <v>660</v>
      </c>
      <c r="C134" s="748"/>
      <c r="D134" s="749" t="s">
        <v>1336</v>
      </c>
      <c r="E134" s="430" t="s">
        <v>694</v>
      </c>
      <c r="F134" s="421" t="s">
        <v>597</v>
      </c>
      <c r="G134" s="804">
        <v>66130</v>
      </c>
      <c r="H134" s="805">
        <v>111092.9013494753</v>
      </c>
      <c r="I134" s="422">
        <f t="shared" si="9"/>
        <v>177222.9</v>
      </c>
      <c r="J134" s="423">
        <f t="shared" si="10"/>
        <v>212667.48</v>
      </c>
    </row>
    <row r="135" spans="1:10" s="668" customFormat="1" ht="56.25" customHeight="1">
      <c r="A135" s="746" t="str">
        <f t="shared" si="11"/>
        <v>Г.</v>
      </c>
      <c r="B135" s="747" t="s">
        <v>662</v>
      </c>
      <c r="C135" s="748"/>
      <c r="D135" s="749" t="s">
        <v>1337</v>
      </c>
      <c r="E135" s="430" t="s">
        <v>695</v>
      </c>
      <c r="F135" s="421" t="s">
        <v>597</v>
      </c>
      <c r="G135" s="804">
        <v>105710</v>
      </c>
      <c r="H135" s="805">
        <v>143908.5226989506</v>
      </c>
      <c r="I135" s="422">
        <f t="shared" si="9"/>
        <v>249618.52</v>
      </c>
      <c r="J135" s="423">
        <f t="shared" si="10"/>
        <v>299542.22</v>
      </c>
    </row>
    <row r="136" spans="1:10" s="668" customFormat="1" ht="56.25" customHeight="1">
      <c r="A136" s="746" t="str">
        <f t="shared" si="11"/>
        <v>Г.</v>
      </c>
      <c r="B136" s="747" t="s">
        <v>664</v>
      </c>
      <c r="C136" s="748"/>
      <c r="D136" s="749" t="s">
        <v>1338</v>
      </c>
      <c r="E136" s="430" t="s">
        <v>696</v>
      </c>
      <c r="F136" s="421" t="s">
        <v>597</v>
      </c>
      <c r="G136" s="804">
        <v>128550</v>
      </c>
      <c r="H136" s="805">
        <v>143908.5226989506</v>
      </c>
      <c r="I136" s="422">
        <f t="shared" si="9"/>
        <v>272458.52</v>
      </c>
      <c r="J136" s="423">
        <f t="shared" si="10"/>
        <v>326950.22</v>
      </c>
    </row>
    <row r="137" spans="1:10" s="668" customFormat="1" ht="56.25" customHeight="1">
      <c r="A137" s="746" t="str">
        <f t="shared" si="11"/>
        <v>Г.</v>
      </c>
      <c r="B137" s="747" t="s">
        <v>666</v>
      </c>
      <c r="C137" s="748"/>
      <c r="D137" s="749" t="s">
        <v>1339</v>
      </c>
      <c r="E137" s="430" t="s">
        <v>1340</v>
      </c>
      <c r="F137" s="421" t="s">
        <v>597</v>
      </c>
      <c r="G137" s="804">
        <v>159410</v>
      </c>
      <c r="H137" s="805">
        <v>143908.5226989506</v>
      </c>
      <c r="I137" s="422">
        <f t="shared" si="9"/>
        <v>303318.52</v>
      </c>
      <c r="J137" s="423">
        <f t="shared" si="10"/>
        <v>363982.22</v>
      </c>
    </row>
    <row r="138" spans="1:10" s="668" customFormat="1" ht="56.25" customHeight="1">
      <c r="A138" s="746" t="str">
        <f t="shared" si="11"/>
        <v>Г.</v>
      </c>
      <c r="B138" s="747" t="s">
        <v>668</v>
      </c>
      <c r="C138" s="748" t="s">
        <v>1341</v>
      </c>
      <c r="D138" s="749" t="s">
        <v>1342</v>
      </c>
      <c r="E138" s="430" t="s">
        <v>697</v>
      </c>
      <c r="F138" s="421" t="s">
        <v>597</v>
      </c>
      <c r="G138" s="806">
        <v>9020.07146092473</v>
      </c>
      <c r="H138" s="807">
        <v>2946.809029561255</v>
      </c>
      <c r="I138" s="422">
        <f t="shared" si="9"/>
        <v>11966.88</v>
      </c>
      <c r="J138" s="426">
        <f t="shared" si="10"/>
        <v>14360.26</v>
      </c>
    </row>
    <row r="139" spans="1:10" s="668" customFormat="1" ht="53.25" customHeight="1">
      <c r="A139" s="746" t="str">
        <f t="shared" si="11"/>
        <v>Г.</v>
      </c>
      <c r="B139" s="747" t="s">
        <v>670</v>
      </c>
      <c r="C139" s="748" t="s">
        <v>1341</v>
      </c>
      <c r="D139" s="749" t="s">
        <v>1343</v>
      </c>
      <c r="E139" s="431" t="s">
        <v>1344</v>
      </c>
      <c r="F139" s="428" t="s">
        <v>597</v>
      </c>
      <c r="G139" s="806">
        <v>13550.07146092473</v>
      </c>
      <c r="H139" s="807">
        <v>2946.809029561255</v>
      </c>
      <c r="I139" s="422">
        <f t="shared" si="9"/>
        <v>16496.88</v>
      </c>
      <c r="J139" s="426">
        <f t="shared" si="10"/>
        <v>19796.26</v>
      </c>
    </row>
    <row r="140" spans="1:10" s="668" customFormat="1" ht="53.25" customHeight="1">
      <c r="A140" s="746" t="str">
        <f t="shared" si="11"/>
        <v>Г.</v>
      </c>
      <c r="B140" s="747" t="s">
        <v>702</v>
      </c>
      <c r="C140" s="748" t="s">
        <v>1341</v>
      </c>
      <c r="D140" s="749" t="s">
        <v>1345</v>
      </c>
      <c r="E140" s="430" t="s">
        <v>698</v>
      </c>
      <c r="F140" s="421" t="s">
        <v>597</v>
      </c>
      <c r="G140" s="804">
        <v>14850.07146092473</v>
      </c>
      <c r="H140" s="805">
        <v>2946.809029561255</v>
      </c>
      <c r="I140" s="422">
        <f t="shared" si="9"/>
        <v>17796.88</v>
      </c>
      <c r="J140" s="423">
        <f t="shared" si="10"/>
        <v>21356.26</v>
      </c>
    </row>
    <row r="141" spans="1:10" s="668" customFormat="1" ht="48.75" customHeight="1">
      <c r="A141" s="746" t="str">
        <f t="shared" si="11"/>
        <v>Г.</v>
      </c>
      <c r="B141" s="747" t="s">
        <v>703</v>
      </c>
      <c r="C141" s="748" t="s">
        <v>1346</v>
      </c>
      <c r="D141" s="749" t="s">
        <v>1347</v>
      </c>
      <c r="E141" s="430" t="s">
        <v>699</v>
      </c>
      <c r="F141" s="421" t="s">
        <v>597</v>
      </c>
      <c r="G141" s="806">
        <v>2760</v>
      </c>
      <c r="H141" s="807">
        <v>4409.2478430274</v>
      </c>
      <c r="I141" s="422">
        <f t="shared" si="9"/>
        <v>7169.25</v>
      </c>
      <c r="J141" s="426">
        <f t="shared" si="10"/>
        <v>8603.1</v>
      </c>
    </row>
    <row r="142" spans="1:10" s="668" customFormat="1" ht="53.25" customHeight="1">
      <c r="A142" s="746" t="str">
        <f t="shared" si="11"/>
        <v>Г.</v>
      </c>
      <c r="B142" s="747" t="s">
        <v>704</v>
      </c>
      <c r="C142" s="748" t="s">
        <v>1346</v>
      </c>
      <c r="D142" s="749" t="s">
        <v>1348</v>
      </c>
      <c r="E142" s="430" t="s">
        <v>700</v>
      </c>
      <c r="F142" s="421" t="s">
        <v>597</v>
      </c>
      <c r="G142" s="806">
        <v>3600</v>
      </c>
      <c r="H142" s="807">
        <v>4409.2478430274</v>
      </c>
      <c r="I142" s="422">
        <f t="shared" si="9"/>
        <v>8009.25</v>
      </c>
      <c r="J142" s="426">
        <f t="shared" si="10"/>
        <v>9611.1</v>
      </c>
    </row>
    <row r="143" spans="1:10" s="668" customFormat="1" ht="50.25" customHeight="1">
      <c r="A143" s="746" t="str">
        <f t="shared" si="11"/>
        <v>Г.</v>
      </c>
      <c r="B143" s="747" t="s">
        <v>706</v>
      </c>
      <c r="C143" s="748" t="s">
        <v>1346</v>
      </c>
      <c r="D143" s="749" t="s">
        <v>1349</v>
      </c>
      <c r="E143" s="430" t="s">
        <v>701</v>
      </c>
      <c r="F143" s="421" t="s">
        <v>597</v>
      </c>
      <c r="G143" s="806">
        <v>5865</v>
      </c>
      <c r="H143" s="807">
        <v>4409.2478430274</v>
      </c>
      <c r="I143" s="422">
        <f t="shared" si="9"/>
        <v>10274.25</v>
      </c>
      <c r="J143" s="426">
        <f t="shared" si="10"/>
        <v>12329.1</v>
      </c>
    </row>
    <row r="144" spans="1:10" s="668" customFormat="1" ht="57" customHeight="1">
      <c r="A144" s="746" t="str">
        <f t="shared" si="11"/>
        <v>Г.</v>
      </c>
      <c r="B144" s="747" t="s">
        <v>708</v>
      </c>
      <c r="C144" s="748" t="s">
        <v>1346</v>
      </c>
      <c r="D144" s="749" t="s">
        <v>1350</v>
      </c>
      <c r="E144" s="430" t="s">
        <v>705</v>
      </c>
      <c r="F144" s="421" t="s">
        <v>597</v>
      </c>
      <c r="G144" s="806">
        <v>4050.07146092473</v>
      </c>
      <c r="H144" s="807">
        <v>2924.891257387621</v>
      </c>
      <c r="I144" s="422">
        <f t="shared" si="9"/>
        <v>6974.96</v>
      </c>
      <c r="J144" s="426">
        <f t="shared" si="10"/>
        <v>8369.95</v>
      </c>
    </row>
    <row r="145" spans="1:10" s="668" customFormat="1" ht="57" customHeight="1">
      <c r="A145" s="746" t="str">
        <f t="shared" si="11"/>
        <v>Г.</v>
      </c>
      <c r="B145" s="747" t="s">
        <v>710</v>
      </c>
      <c r="C145" s="748" t="s">
        <v>1346</v>
      </c>
      <c r="D145" s="749" t="s">
        <v>1351</v>
      </c>
      <c r="E145" s="430" t="s">
        <v>707</v>
      </c>
      <c r="F145" s="421" t="s">
        <v>597</v>
      </c>
      <c r="G145" s="806">
        <v>4775.071460924731</v>
      </c>
      <c r="H145" s="807">
        <v>2924.891257387621</v>
      </c>
      <c r="I145" s="422">
        <f t="shared" si="9"/>
        <v>7699.96</v>
      </c>
      <c r="J145" s="426">
        <f t="shared" si="10"/>
        <v>9239.95</v>
      </c>
    </row>
    <row r="146" spans="1:10" s="668" customFormat="1" ht="53.25" customHeight="1">
      <c r="A146" s="746" t="str">
        <f t="shared" si="11"/>
        <v>Г.</v>
      </c>
      <c r="B146" s="747" t="s">
        <v>712</v>
      </c>
      <c r="C146" s="748" t="str">
        <f>+'[1]7_Монтерски'!B358</f>
        <v>ГН 410-454.1-3.А-Б1.13</v>
      </c>
      <c r="D146" s="749" t="s">
        <v>1352</v>
      </c>
      <c r="E146" s="430" t="s">
        <v>709</v>
      </c>
      <c r="F146" s="421" t="s">
        <v>597</v>
      </c>
      <c r="G146" s="806">
        <v>24914.07146092473</v>
      </c>
      <c r="H146" s="807">
        <v>19639.112415067033</v>
      </c>
      <c r="I146" s="422">
        <f t="shared" si="9"/>
        <v>44553.18</v>
      </c>
      <c r="J146" s="426">
        <f t="shared" si="10"/>
        <v>53463.82</v>
      </c>
    </row>
    <row r="147" spans="1:10" s="668" customFormat="1" ht="50.25" customHeight="1">
      <c r="A147" s="746" t="str">
        <f t="shared" si="11"/>
        <v>Г.</v>
      </c>
      <c r="B147" s="747" t="s">
        <v>714</v>
      </c>
      <c r="C147" s="748" t="str">
        <f>+'[1]7_Монтерски'!B364</f>
        <v>ГН 410-454.1-3.А-Б1.13-13'</v>
      </c>
      <c r="D147" s="749" t="s">
        <v>1353</v>
      </c>
      <c r="E147" s="430" t="s">
        <v>711</v>
      </c>
      <c r="F147" s="421" t="s">
        <v>597</v>
      </c>
      <c r="G147" s="806">
        <v>35592.07146092473</v>
      </c>
      <c r="H147" s="807">
        <v>19639.112415067033</v>
      </c>
      <c r="I147" s="422">
        <f t="shared" si="9"/>
        <v>55231.18</v>
      </c>
      <c r="J147" s="426">
        <f t="shared" si="10"/>
        <v>66277.42</v>
      </c>
    </row>
    <row r="148" spans="1:10" s="668" customFormat="1" ht="51.75" customHeight="1">
      <c r="A148" s="746" t="str">
        <f t="shared" si="11"/>
        <v>Г.</v>
      </c>
      <c r="B148" s="747" t="s">
        <v>715</v>
      </c>
      <c r="C148" s="748" t="s">
        <v>1354</v>
      </c>
      <c r="D148" s="749" t="s">
        <v>1355</v>
      </c>
      <c r="E148" s="430" t="s">
        <v>713</v>
      </c>
      <c r="F148" s="421" t="s">
        <v>676</v>
      </c>
      <c r="G148" s="806">
        <v>115.50000000000001</v>
      </c>
      <c r="H148" s="807">
        <v>22.98639987165219</v>
      </c>
      <c r="I148" s="422">
        <f t="shared" si="9"/>
        <v>138.49</v>
      </c>
      <c r="J148" s="426">
        <f t="shared" si="10"/>
        <v>166.19</v>
      </c>
    </row>
    <row r="149" spans="1:10" s="668" customFormat="1" ht="51.75" customHeight="1">
      <c r="A149" s="746" t="str">
        <f t="shared" si="11"/>
        <v>Г.</v>
      </c>
      <c r="B149" s="747" t="s">
        <v>717</v>
      </c>
      <c r="C149" s="748" t="s">
        <v>1356</v>
      </c>
      <c r="D149" s="749" t="s">
        <v>1357</v>
      </c>
      <c r="E149" s="430" t="s">
        <v>716</v>
      </c>
      <c r="F149" s="421" t="s">
        <v>592</v>
      </c>
      <c r="G149" s="806">
        <v>41.86216666666667</v>
      </c>
      <c r="H149" s="807">
        <v>504.10058172038754</v>
      </c>
      <c r="I149" s="422">
        <f t="shared" si="9"/>
        <v>545.96</v>
      </c>
      <c r="J149" s="426">
        <f t="shared" si="10"/>
        <v>655.15</v>
      </c>
    </row>
    <row r="150" spans="1:10" s="668" customFormat="1" ht="53.25" customHeight="1">
      <c r="A150" s="746" t="str">
        <f t="shared" si="11"/>
        <v>Г.</v>
      </c>
      <c r="B150" s="747" t="s">
        <v>718</v>
      </c>
      <c r="C150" s="748" t="s">
        <v>1358</v>
      </c>
      <c r="D150" s="749" t="s">
        <v>1359</v>
      </c>
      <c r="E150" s="430" t="s">
        <v>1360</v>
      </c>
      <c r="F150" s="429" t="s">
        <v>679</v>
      </c>
      <c r="G150" s="806">
        <v>611.05</v>
      </c>
      <c r="H150" s="807">
        <v>98.51547895656624</v>
      </c>
      <c r="I150" s="422">
        <f t="shared" si="9"/>
        <v>709.57</v>
      </c>
      <c r="J150" s="426">
        <f t="shared" si="10"/>
        <v>851.48</v>
      </c>
    </row>
    <row r="151" spans="1:10" s="668" customFormat="1" ht="56.25" customHeight="1">
      <c r="A151" s="746" t="str">
        <f t="shared" si="11"/>
        <v>Г.</v>
      </c>
      <c r="B151" s="747" t="s">
        <v>719</v>
      </c>
      <c r="C151" s="748" t="s">
        <v>1358</v>
      </c>
      <c r="D151" s="749" t="s">
        <v>1361</v>
      </c>
      <c r="E151" s="430" t="s">
        <v>1362</v>
      </c>
      <c r="F151" s="429" t="s">
        <v>679</v>
      </c>
      <c r="G151" s="806">
        <v>663.55</v>
      </c>
      <c r="H151" s="807">
        <v>98.51547895656624</v>
      </c>
      <c r="I151" s="422">
        <f t="shared" si="9"/>
        <v>762.07</v>
      </c>
      <c r="J151" s="426">
        <f t="shared" si="10"/>
        <v>914.48</v>
      </c>
    </row>
    <row r="152" spans="1:10" s="668" customFormat="1" ht="54.75" customHeight="1">
      <c r="A152" s="746" t="str">
        <f t="shared" si="11"/>
        <v>Г.</v>
      </c>
      <c r="B152" s="747" t="s">
        <v>720</v>
      </c>
      <c r="C152" s="748" t="s">
        <v>1363</v>
      </c>
      <c r="D152" s="749" t="s">
        <v>1364</v>
      </c>
      <c r="E152" s="430" t="s">
        <v>721</v>
      </c>
      <c r="F152" s="428" t="s">
        <v>722</v>
      </c>
      <c r="G152" s="806">
        <v>825.0000000000001</v>
      </c>
      <c r="H152" s="807">
        <v>32.67629056707293</v>
      </c>
      <c r="I152" s="422">
        <f t="shared" si="9"/>
        <v>857.68</v>
      </c>
      <c r="J152" s="426">
        <f t="shared" si="10"/>
        <v>1029.22</v>
      </c>
    </row>
    <row r="153" spans="1:10" s="668" customFormat="1" ht="30" customHeight="1">
      <c r="A153" s="765"/>
      <c r="B153" s="444"/>
      <c r="C153" s="752"/>
      <c r="D153" s="753"/>
      <c r="E153" s="431"/>
      <c r="F153" s="428"/>
      <c r="G153" s="806"/>
      <c r="H153" s="807"/>
      <c r="I153" s="425"/>
      <c r="J153" s="426"/>
    </row>
    <row r="154" spans="1:12" s="667" customFormat="1" ht="27" customHeight="1" thickBot="1">
      <c r="A154" s="590" t="s">
        <v>1365</v>
      </c>
      <c r="B154" s="591"/>
      <c r="C154" s="730"/>
      <c r="D154" s="731"/>
      <c r="E154" s="732" t="s">
        <v>723</v>
      </c>
      <c r="F154" s="733"/>
      <c r="G154" s="808"/>
      <c r="H154" s="809"/>
      <c r="I154" s="440"/>
      <c r="J154" s="441"/>
      <c r="L154" s="668"/>
    </row>
    <row r="155" spans="1:10" s="667" customFormat="1" ht="27" customHeight="1">
      <c r="A155" s="737"/>
      <c r="B155" s="755"/>
      <c r="C155" s="756"/>
      <c r="D155" s="757"/>
      <c r="E155" s="758"/>
      <c r="F155" s="759"/>
      <c r="G155" s="810"/>
      <c r="H155" s="811"/>
      <c r="I155" s="442"/>
      <c r="J155" s="443"/>
    </row>
    <row r="156" spans="1:12" s="668" customFormat="1" ht="66.75" customHeight="1">
      <c r="A156" s="746" t="str">
        <f>+A154</f>
        <v>Х.</v>
      </c>
      <c r="B156" s="747" t="s">
        <v>588</v>
      </c>
      <c r="C156" s="748" t="s">
        <v>1366</v>
      </c>
      <c r="D156" s="753" t="s">
        <v>1367</v>
      </c>
      <c r="E156" s="430" t="s">
        <v>1368</v>
      </c>
      <c r="F156" s="429" t="s">
        <v>676</v>
      </c>
      <c r="G156" s="806">
        <v>120</v>
      </c>
      <c r="H156" s="807">
        <v>481.07</v>
      </c>
      <c r="I156" s="422">
        <f>ROUND(+G156+H156,2)</f>
        <v>601.07</v>
      </c>
      <c r="J156" s="426">
        <f>ROUND(+$I156*$J$5,2)</f>
        <v>721.28</v>
      </c>
      <c r="L156" s="667"/>
    </row>
    <row r="157" spans="1:10" s="668" customFormat="1" ht="66.75" customHeight="1">
      <c r="A157" s="746" t="str">
        <f>+A154</f>
        <v>Х.</v>
      </c>
      <c r="B157" s="747" t="s">
        <v>590</v>
      </c>
      <c r="C157" s="748" t="s">
        <v>1369</v>
      </c>
      <c r="D157" s="753" t="s">
        <v>1370</v>
      </c>
      <c r="E157" s="430" t="s">
        <v>1371</v>
      </c>
      <c r="F157" s="428" t="s">
        <v>676</v>
      </c>
      <c r="G157" s="806">
        <v>120</v>
      </c>
      <c r="H157" s="807">
        <v>388.4679769580688</v>
      </c>
      <c r="I157" s="422">
        <f>ROUND(+G157+H157,2)</f>
        <v>508.47</v>
      </c>
      <c r="J157" s="426">
        <f>ROUND(+$I157*$J$5,2)</f>
        <v>610.16</v>
      </c>
    </row>
    <row r="158" spans="1:10" s="668" customFormat="1" ht="27" customHeight="1">
      <c r="A158" s="737"/>
      <c r="B158" s="755"/>
      <c r="C158" s="756"/>
      <c r="D158" s="757"/>
      <c r="E158" s="758"/>
      <c r="F158" s="759"/>
      <c r="G158" s="810"/>
      <c r="H158" s="811"/>
      <c r="I158" s="442"/>
      <c r="J158" s="443"/>
    </row>
    <row r="159" spans="1:12" s="667" customFormat="1" ht="27" customHeight="1" thickBot="1">
      <c r="A159" s="590" t="s">
        <v>1372</v>
      </c>
      <c r="B159" s="591"/>
      <c r="C159" s="730"/>
      <c r="D159" s="731"/>
      <c r="E159" s="732" t="s">
        <v>724</v>
      </c>
      <c r="F159" s="733"/>
      <c r="G159" s="808"/>
      <c r="H159" s="809"/>
      <c r="I159" s="440"/>
      <c r="J159" s="441"/>
      <c r="L159" s="668"/>
    </row>
    <row r="160" spans="1:10" s="667" customFormat="1" ht="27" customHeight="1">
      <c r="A160" s="737"/>
      <c r="B160" s="755"/>
      <c r="C160" s="756"/>
      <c r="D160" s="757"/>
      <c r="E160" s="758"/>
      <c r="F160" s="759"/>
      <c r="G160" s="810"/>
      <c r="H160" s="811"/>
      <c r="I160" s="442"/>
      <c r="J160" s="443"/>
    </row>
    <row r="161" spans="1:12" s="668" customFormat="1" ht="27" customHeight="1">
      <c r="A161" s="746" t="str">
        <f aca="true" t="shared" si="12" ref="A161:A182">+$A$159</f>
        <v>И.</v>
      </c>
      <c r="B161" s="747" t="s">
        <v>588</v>
      </c>
      <c r="C161" s="748" t="s">
        <v>1373</v>
      </c>
      <c r="D161" s="749" t="s">
        <v>1374</v>
      </c>
      <c r="E161" s="427" t="s">
        <v>725</v>
      </c>
      <c r="F161" s="421" t="s">
        <v>1064</v>
      </c>
      <c r="G161" s="804">
        <v>0</v>
      </c>
      <c r="H161" s="805">
        <v>14.993500865048276</v>
      </c>
      <c r="I161" s="422">
        <f aca="true" t="shared" si="13" ref="I161:I182">ROUND(+G161+H161,2)</f>
        <v>14.99</v>
      </c>
      <c r="J161" s="423">
        <f aca="true" t="shared" si="14" ref="J161:J182">ROUND(+$I161*$J$5,2)</f>
        <v>17.99</v>
      </c>
      <c r="L161" s="667"/>
    </row>
    <row r="162" spans="1:10" s="668" customFormat="1" ht="27" customHeight="1">
      <c r="A162" s="746" t="str">
        <f t="shared" si="12"/>
        <v>И.</v>
      </c>
      <c r="B162" s="747" t="s">
        <v>590</v>
      </c>
      <c r="C162" s="748" t="s">
        <v>1375</v>
      </c>
      <c r="D162" s="749" t="s">
        <v>1376</v>
      </c>
      <c r="E162" s="427" t="s">
        <v>726</v>
      </c>
      <c r="F162" s="421" t="s">
        <v>1064</v>
      </c>
      <c r="G162" s="804">
        <v>0</v>
      </c>
      <c r="H162" s="805">
        <v>37.48375216262069</v>
      </c>
      <c r="I162" s="422">
        <f t="shared" si="13"/>
        <v>37.48</v>
      </c>
      <c r="J162" s="423">
        <f t="shared" si="14"/>
        <v>44.98</v>
      </c>
    </row>
    <row r="163" spans="1:10" s="668" customFormat="1" ht="55.5" customHeight="1">
      <c r="A163" s="746" t="str">
        <f t="shared" si="12"/>
        <v>И.</v>
      </c>
      <c r="B163" s="747" t="s">
        <v>593</v>
      </c>
      <c r="C163" s="748" t="s">
        <v>1377</v>
      </c>
      <c r="D163" s="749" t="s">
        <v>1378</v>
      </c>
      <c r="E163" s="427" t="s">
        <v>727</v>
      </c>
      <c r="F163" s="421" t="s">
        <v>1064</v>
      </c>
      <c r="G163" s="804">
        <v>0</v>
      </c>
      <c r="H163" s="805">
        <v>44.98050259514482</v>
      </c>
      <c r="I163" s="422">
        <f t="shared" si="13"/>
        <v>44.98</v>
      </c>
      <c r="J163" s="423">
        <f t="shared" si="14"/>
        <v>53.98</v>
      </c>
    </row>
    <row r="164" spans="1:10" s="653" customFormat="1" ht="55.5" customHeight="1">
      <c r="A164" s="746" t="str">
        <f t="shared" si="12"/>
        <v>И.</v>
      </c>
      <c r="B164" s="747" t="s">
        <v>595</v>
      </c>
      <c r="C164" s="748" t="s">
        <v>1379</v>
      </c>
      <c r="D164" s="749" t="s">
        <v>1380</v>
      </c>
      <c r="E164" s="427" t="s">
        <v>728</v>
      </c>
      <c r="F164" s="421" t="s">
        <v>1064</v>
      </c>
      <c r="G164" s="804">
        <v>0</v>
      </c>
      <c r="H164" s="805">
        <v>2.5657939507921492</v>
      </c>
      <c r="I164" s="422">
        <f t="shared" si="13"/>
        <v>2.57</v>
      </c>
      <c r="J164" s="423">
        <f t="shared" si="14"/>
        <v>3.08</v>
      </c>
    </row>
    <row r="165" spans="1:10" s="653" customFormat="1" ht="55.5" customHeight="1">
      <c r="A165" s="746" t="str">
        <f t="shared" si="12"/>
        <v>И.</v>
      </c>
      <c r="B165" s="747" t="s">
        <v>598</v>
      </c>
      <c r="C165" s="748" t="s">
        <v>1379</v>
      </c>
      <c r="D165" s="749" t="s">
        <v>1381</v>
      </c>
      <c r="E165" s="427" t="s">
        <v>1382</v>
      </c>
      <c r="F165" s="421" t="s">
        <v>1064</v>
      </c>
      <c r="G165" s="804">
        <v>0</v>
      </c>
      <c r="H165" s="805">
        <v>25.249547261909928</v>
      </c>
      <c r="I165" s="422">
        <f t="shared" si="13"/>
        <v>25.25</v>
      </c>
      <c r="J165" s="423">
        <f t="shared" si="14"/>
        <v>30.3</v>
      </c>
    </row>
    <row r="166" spans="1:10" s="653" customFormat="1" ht="55.5" customHeight="1">
      <c r="A166" s="746" t="str">
        <f t="shared" si="12"/>
        <v>И.</v>
      </c>
      <c r="B166" s="747" t="s">
        <v>600</v>
      </c>
      <c r="C166" s="748" t="s">
        <v>1379</v>
      </c>
      <c r="D166" s="749" t="s">
        <v>1383</v>
      </c>
      <c r="E166" s="427" t="s">
        <v>1384</v>
      </c>
      <c r="F166" s="421" t="s">
        <v>1064</v>
      </c>
      <c r="G166" s="804">
        <v>0</v>
      </c>
      <c r="H166" s="805">
        <v>32.9333386129175</v>
      </c>
      <c r="I166" s="422">
        <f t="shared" si="13"/>
        <v>32.93</v>
      </c>
      <c r="J166" s="423">
        <f t="shared" si="14"/>
        <v>39.52</v>
      </c>
    </row>
    <row r="167" spans="1:10" s="653" customFormat="1" ht="51.75" customHeight="1">
      <c r="A167" s="746" t="str">
        <f t="shared" si="12"/>
        <v>И.</v>
      </c>
      <c r="B167" s="747" t="s">
        <v>601</v>
      </c>
      <c r="C167" s="748" t="s">
        <v>1379</v>
      </c>
      <c r="D167" s="749" t="s">
        <v>1385</v>
      </c>
      <c r="E167" s="427" t="s">
        <v>1386</v>
      </c>
      <c r="F167" s="421" t="s">
        <v>1064</v>
      </c>
      <c r="G167" s="804">
        <v>0</v>
      </c>
      <c r="H167" s="805">
        <v>453.3258325240326</v>
      </c>
      <c r="I167" s="422">
        <f t="shared" si="13"/>
        <v>453.33</v>
      </c>
      <c r="J167" s="423">
        <f t="shared" si="14"/>
        <v>544</v>
      </c>
    </row>
    <row r="168" spans="1:12" s="668" customFormat="1" ht="51.75" customHeight="1">
      <c r="A168" s="746" t="str">
        <f t="shared" si="12"/>
        <v>И.</v>
      </c>
      <c r="B168" s="747" t="s">
        <v>602</v>
      </c>
      <c r="C168" s="768" t="s">
        <v>1387</v>
      </c>
      <c r="D168" s="749" t="s">
        <v>1388</v>
      </c>
      <c r="E168" s="761" t="s">
        <v>1389</v>
      </c>
      <c r="F168" s="434" t="s">
        <v>1064</v>
      </c>
      <c r="G168" s="804">
        <v>16.666666666666668</v>
      </c>
      <c r="H168" s="814">
        <v>7.496750432524138</v>
      </c>
      <c r="I168" s="422">
        <f t="shared" si="13"/>
        <v>24.16</v>
      </c>
      <c r="J168" s="769">
        <f t="shared" si="14"/>
        <v>28.99</v>
      </c>
      <c r="L168" s="653"/>
    </row>
    <row r="169" spans="1:10" s="668" customFormat="1" ht="51.75" customHeight="1">
      <c r="A169" s="746" t="str">
        <f t="shared" si="12"/>
        <v>И.</v>
      </c>
      <c r="B169" s="747" t="s">
        <v>603</v>
      </c>
      <c r="C169" s="748" t="s">
        <v>1390</v>
      </c>
      <c r="D169" s="749" t="s">
        <v>1391</v>
      </c>
      <c r="E169" s="427" t="s">
        <v>1392</v>
      </c>
      <c r="F169" s="421" t="s">
        <v>1064</v>
      </c>
      <c r="G169" s="804">
        <v>16.666666666666668</v>
      </c>
      <c r="H169" s="805">
        <v>9.370938040655172</v>
      </c>
      <c r="I169" s="422">
        <f t="shared" si="13"/>
        <v>26.04</v>
      </c>
      <c r="J169" s="423">
        <f t="shared" si="14"/>
        <v>31.25</v>
      </c>
    </row>
    <row r="170" spans="1:12" s="667" customFormat="1" ht="51.75" customHeight="1">
      <c r="A170" s="746" t="str">
        <f t="shared" si="12"/>
        <v>И.</v>
      </c>
      <c r="B170" s="747" t="s">
        <v>604</v>
      </c>
      <c r="C170" s="748" t="s">
        <v>1393</v>
      </c>
      <c r="D170" s="749" t="s">
        <v>1394</v>
      </c>
      <c r="E170" s="427" t="s">
        <v>729</v>
      </c>
      <c r="F170" s="421" t="s">
        <v>597</v>
      </c>
      <c r="G170" s="804">
        <v>0</v>
      </c>
      <c r="H170" s="805">
        <v>262.3862651383448</v>
      </c>
      <c r="I170" s="422">
        <f t="shared" si="13"/>
        <v>262.39</v>
      </c>
      <c r="J170" s="423">
        <f t="shared" si="14"/>
        <v>314.87</v>
      </c>
      <c r="L170" s="668"/>
    </row>
    <row r="171" spans="1:12" s="668" customFormat="1" ht="51.75" customHeight="1">
      <c r="A171" s="746" t="str">
        <f t="shared" si="12"/>
        <v>И.</v>
      </c>
      <c r="B171" s="747" t="s">
        <v>606</v>
      </c>
      <c r="C171" s="748" t="s">
        <v>1395</v>
      </c>
      <c r="D171" s="749" t="s">
        <v>1396</v>
      </c>
      <c r="E171" s="427" t="s">
        <v>730</v>
      </c>
      <c r="F171" s="421" t="s">
        <v>597</v>
      </c>
      <c r="G171" s="804">
        <v>0</v>
      </c>
      <c r="H171" s="805">
        <v>503.78162906562204</v>
      </c>
      <c r="I171" s="422">
        <f t="shared" si="13"/>
        <v>503.78</v>
      </c>
      <c r="J171" s="423">
        <f t="shared" si="14"/>
        <v>604.54</v>
      </c>
      <c r="L171" s="667"/>
    </row>
    <row r="172" spans="1:10" s="668" customFormat="1" ht="51.75" customHeight="1">
      <c r="A172" s="746" t="str">
        <f t="shared" si="12"/>
        <v>И.</v>
      </c>
      <c r="B172" s="747" t="s">
        <v>609</v>
      </c>
      <c r="C172" s="748" t="s">
        <v>1397</v>
      </c>
      <c r="D172" s="749" t="s">
        <v>1398</v>
      </c>
      <c r="E172" s="427" t="s">
        <v>731</v>
      </c>
      <c r="F172" s="421" t="s">
        <v>597</v>
      </c>
      <c r="G172" s="804">
        <v>0</v>
      </c>
      <c r="H172" s="805">
        <v>1180.7381931225516</v>
      </c>
      <c r="I172" s="422">
        <f t="shared" si="13"/>
        <v>1180.74</v>
      </c>
      <c r="J172" s="423">
        <f t="shared" si="14"/>
        <v>1416.89</v>
      </c>
    </row>
    <row r="173" spans="1:10" s="668" customFormat="1" ht="51.75" customHeight="1">
      <c r="A173" s="746" t="str">
        <f t="shared" si="12"/>
        <v>И.</v>
      </c>
      <c r="B173" s="747" t="s">
        <v>611</v>
      </c>
      <c r="C173" s="748" t="s">
        <v>1399</v>
      </c>
      <c r="D173" s="749" t="s">
        <v>1400</v>
      </c>
      <c r="E173" s="427" t="s">
        <v>732</v>
      </c>
      <c r="F173" s="421" t="s">
        <v>597</v>
      </c>
      <c r="G173" s="804">
        <v>0</v>
      </c>
      <c r="H173" s="805">
        <v>2177.806000648262</v>
      </c>
      <c r="I173" s="422">
        <f t="shared" si="13"/>
        <v>2177.81</v>
      </c>
      <c r="J173" s="423">
        <f t="shared" si="14"/>
        <v>2613.37</v>
      </c>
    </row>
    <row r="174" spans="1:10" s="668" customFormat="1" ht="27" customHeight="1">
      <c r="A174" s="746" t="str">
        <f t="shared" si="12"/>
        <v>И.</v>
      </c>
      <c r="B174" s="747" t="s">
        <v>621</v>
      </c>
      <c r="C174" s="748" t="s">
        <v>1401</v>
      </c>
      <c r="D174" s="749" t="s">
        <v>1402</v>
      </c>
      <c r="E174" s="427" t="s">
        <v>733</v>
      </c>
      <c r="F174" s="421" t="s">
        <v>597</v>
      </c>
      <c r="G174" s="804">
        <v>0</v>
      </c>
      <c r="H174" s="805">
        <v>1049.5450605533792</v>
      </c>
      <c r="I174" s="422">
        <f t="shared" si="13"/>
        <v>1049.55</v>
      </c>
      <c r="J174" s="423">
        <f t="shared" si="14"/>
        <v>1259.46</v>
      </c>
    </row>
    <row r="175" spans="1:12" s="667" customFormat="1" ht="27" customHeight="1">
      <c r="A175" s="746" t="str">
        <f t="shared" si="12"/>
        <v>И.</v>
      </c>
      <c r="B175" s="747" t="s">
        <v>622</v>
      </c>
      <c r="C175" s="748" t="s">
        <v>1403</v>
      </c>
      <c r="D175" s="749" t="s">
        <v>1404</v>
      </c>
      <c r="E175" s="427" t="s">
        <v>734</v>
      </c>
      <c r="F175" s="421" t="s">
        <v>597</v>
      </c>
      <c r="G175" s="804">
        <v>0</v>
      </c>
      <c r="H175" s="805">
        <v>1649.2850951553103</v>
      </c>
      <c r="I175" s="422">
        <f t="shared" si="13"/>
        <v>1649.29</v>
      </c>
      <c r="J175" s="423">
        <f t="shared" si="14"/>
        <v>1979.15</v>
      </c>
      <c r="L175" s="668"/>
    </row>
    <row r="176" spans="1:12" s="668" customFormat="1" ht="27" customHeight="1">
      <c r="A176" s="746" t="str">
        <f t="shared" si="12"/>
        <v>И.</v>
      </c>
      <c r="B176" s="747" t="s">
        <v>623</v>
      </c>
      <c r="C176" s="748" t="s">
        <v>1405</v>
      </c>
      <c r="D176" s="749" t="s">
        <v>1406</v>
      </c>
      <c r="E176" s="427" t="s">
        <v>735</v>
      </c>
      <c r="F176" s="421" t="s">
        <v>597</v>
      </c>
      <c r="G176" s="804">
        <v>0</v>
      </c>
      <c r="H176" s="805">
        <v>4498.050259514483</v>
      </c>
      <c r="I176" s="422">
        <f t="shared" si="13"/>
        <v>4498.05</v>
      </c>
      <c r="J176" s="423">
        <f t="shared" si="14"/>
        <v>5397.66</v>
      </c>
      <c r="L176" s="667"/>
    </row>
    <row r="177" spans="1:10" s="668" customFormat="1" ht="27" customHeight="1">
      <c r="A177" s="746" t="str">
        <f t="shared" si="12"/>
        <v>И.</v>
      </c>
      <c r="B177" s="747" t="s">
        <v>625</v>
      </c>
      <c r="C177" s="748" t="s">
        <v>1407</v>
      </c>
      <c r="D177" s="749" t="s">
        <v>1408</v>
      </c>
      <c r="E177" s="427" t="s">
        <v>736</v>
      </c>
      <c r="F177" s="421" t="s">
        <v>597</v>
      </c>
      <c r="G177" s="804">
        <v>0</v>
      </c>
      <c r="H177" s="805">
        <v>11245.125648786207</v>
      </c>
      <c r="I177" s="422">
        <f t="shared" si="13"/>
        <v>11245.13</v>
      </c>
      <c r="J177" s="423">
        <f t="shared" si="14"/>
        <v>13494.16</v>
      </c>
    </row>
    <row r="178" spans="1:10" s="668" customFormat="1" ht="27" customHeight="1">
      <c r="A178" s="746" t="str">
        <f t="shared" si="12"/>
        <v>И.</v>
      </c>
      <c r="B178" s="747" t="s">
        <v>627</v>
      </c>
      <c r="C178" s="748" t="s">
        <v>1409</v>
      </c>
      <c r="D178" s="749" t="s">
        <v>1410</v>
      </c>
      <c r="E178" s="427" t="s">
        <v>737</v>
      </c>
      <c r="F178" s="421" t="s">
        <v>1064</v>
      </c>
      <c r="G178" s="804">
        <v>0</v>
      </c>
      <c r="H178" s="805">
        <v>1049.5450605533792</v>
      </c>
      <c r="I178" s="422">
        <f t="shared" si="13"/>
        <v>1049.55</v>
      </c>
      <c r="J178" s="423">
        <f t="shared" si="14"/>
        <v>1259.46</v>
      </c>
    </row>
    <row r="179" spans="1:10" s="668" customFormat="1" ht="27" customHeight="1">
      <c r="A179" s="746" t="str">
        <f t="shared" si="12"/>
        <v>И.</v>
      </c>
      <c r="B179" s="747" t="s">
        <v>629</v>
      </c>
      <c r="C179" s="748" t="s">
        <v>1411</v>
      </c>
      <c r="D179" s="749" t="s">
        <v>1412</v>
      </c>
      <c r="E179" s="430" t="s">
        <v>738</v>
      </c>
      <c r="F179" s="421" t="s">
        <v>1064</v>
      </c>
      <c r="G179" s="804">
        <v>0</v>
      </c>
      <c r="H179" s="805">
        <v>1649.2850951553103</v>
      </c>
      <c r="I179" s="422">
        <f t="shared" si="13"/>
        <v>1649.29</v>
      </c>
      <c r="J179" s="423">
        <f t="shared" si="14"/>
        <v>1979.15</v>
      </c>
    </row>
    <row r="180" spans="1:12" s="418" customFormat="1" ht="27" customHeight="1">
      <c r="A180" s="746" t="str">
        <f t="shared" si="12"/>
        <v>И.</v>
      </c>
      <c r="B180" s="747" t="s">
        <v>630</v>
      </c>
      <c r="C180" s="748" t="s">
        <v>1413</v>
      </c>
      <c r="D180" s="749" t="s">
        <v>1414</v>
      </c>
      <c r="E180" s="750" t="s">
        <v>1415</v>
      </c>
      <c r="F180" s="421" t="s">
        <v>1064</v>
      </c>
      <c r="G180" s="804">
        <v>0</v>
      </c>
      <c r="H180" s="805">
        <v>27.39721521704276</v>
      </c>
      <c r="I180" s="422">
        <f t="shared" si="13"/>
        <v>27.4</v>
      </c>
      <c r="J180" s="423">
        <f t="shared" si="14"/>
        <v>32.88</v>
      </c>
      <c r="L180" s="668"/>
    </row>
    <row r="181" spans="1:12" s="418" customFormat="1" ht="27" customHeight="1">
      <c r="A181" s="746" t="str">
        <f t="shared" si="12"/>
        <v>И.</v>
      </c>
      <c r="B181" s="747" t="s">
        <v>631</v>
      </c>
      <c r="C181" s="770"/>
      <c r="D181" s="740"/>
      <c r="E181" s="771" t="s">
        <v>1416</v>
      </c>
      <c r="F181" s="421" t="s">
        <v>1064</v>
      </c>
      <c r="G181" s="804">
        <v>1.3199999999999998</v>
      </c>
      <c r="H181" s="805">
        <v>2.817130336139173</v>
      </c>
      <c r="I181" s="422">
        <f t="shared" si="13"/>
        <v>4.14</v>
      </c>
      <c r="J181" s="423">
        <f t="shared" si="14"/>
        <v>4.97</v>
      </c>
      <c r="L181" s="668"/>
    </row>
    <row r="182" spans="1:12" s="418" customFormat="1" ht="27" customHeight="1">
      <c r="A182" s="746" t="str">
        <f t="shared" si="12"/>
        <v>И.</v>
      </c>
      <c r="B182" s="747" t="s">
        <v>633</v>
      </c>
      <c r="C182" s="770"/>
      <c r="D182" s="740"/>
      <c r="E182" s="771" t="s">
        <v>1417</v>
      </c>
      <c r="F182" s="421" t="s">
        <v>1064</v>
      </c>
      <c r="G182" s="804">
        <v>1.98</v>
      </c>
      <c r="H182" s="805">
        <v>15.19589567465533</v>
      </c>
      <c r="I182" s="422">
        <f t="shared" si="13"/>
        <v>17.18</v>
      </c>
      <c r="J182" s="423">
        <f t="shared" si="14"/>
        <v>20.62</v>
      </c>
      <c r="L182" s="668"/>
    </row>
    <row r="183" spans="1:12" s="418" customFormat="1" ht="27" customHeight="1">
      <c r="A183" s="772"/>
      <c r="B183" s="773"/>
      <c r="C183" s="770"/>
      <c r="D183" s="740"/>
      <c r="E183" s="771"/>
      <c r="F183" s="448"/>
      <c r="G183" s="815"/>
      <c r="H183" s="816"/>
      <c r="I183" s="449"/>
      <c r="J183" s="450"/>
      <c r="L183" s="668"/>
    </row>
    <row r="184" spans="1:12" s="667" customFormat="1" ht="27" customHeight="1" thickBot="1">
      <c r="A184" s="590" t="s">
        <v>1418</v>
      </c>
      <c r="B184" s="591"/>
      <c r="C184" s="730"/>
      <c r="D184" s="731"/>
      <c r="E184" s="774" t="s">
        <v>739</v>
      </c>
      <c r="F184" s="432"/>
      <c r="G184" s="812"/>
      <c r="H184" s="813"/>
      <c r="I184" s="440"/>
      <c r="J184" s="441"/>
      <c r="L184" s="418"/>
    </row>
    <row r="185" spans="1:10" s="667" customFormat="1" ht="27" customHeight="1">
      <c r="A185" s="737"/>
      <c r="B185" s="433"/>
      <c r="C185" s="756"/>
      <c r="D185" s="757"/>
      <c r="E185" s="775"/>
      <c r="F185" s="434"/>
      <c r="G185" s="817"/>
      <c r="H185" s="814"/>
      <c r="I185" s="442"/>
      <c r="J185" s="443"/>
    </row>
    <row r="186" spans="1:10" s="667" customFormat="1" ht="50.25" customHeight="1">
      <c r="A186" s="746" t="str">
        <f aca="true" t="shared" si="15" ref="A186:A191">+$A$184</f>
        <v>Ј.</v>
      </c>
      <c r="B186" s="747" t="s">
        <v>588</v>
      </c>
      <c r="C186" s="748" t="s">
        <v>1419</v>
      </c>
      <c r="D186" s="749" t="s">
        <v>1420</v>
      </c>
      <c r="E186" s="430" t="s">
        <v>740</v>
      </c>
      <c r="F186" s="421" t="s">
        <v>597</v>
      </c>
      <c r="G186" s="804">
        <v>8900</v>
      </c>
      <c r="H186" s="805">
        <v>6398.262179356263</v>
      </c>
      <c r="I186" s="422">
        <f aca="true" t="shared" si="16" ref="I186:I191">ROUND(+G186+H186,2)</f>
        <v>15298.26</v>
      </c>
      <c r="J186" s="423">
        <f aca="true" t="shared" si="17" ref="J186:J191">ROUND(+$I186*$J$5,2)</f>
        <v>18357.91</v>
      </c>
    </row>
    <row r="187" spans="1:10" s="667" customFormat="1" ht="50.25" customHeight="1">
      <c r="A187" s="746" t="str">
        <f t="shared" si="15"/>
        <v>Ј.</v>
      </c>
      <c r="B187" s="747" t="s">
        <v>590</v>
      </c>
      <c r="C187" s="748" t="s">
        <v>1419</v>
      </c>
      <c r="D187" s="749" t="s">
        <v>1421</v>
      </c>
      <c r="E187" s="430" t="s">
        <v>741</v>
      </c>
      <c r="F187" s="421" t="s">
        <v>597</v>
      </c>
      <c r="G187" s="804">
        <v>7140</v>
      </c>
      <c r="H187" s="805">
        <v>6398.262179356263</v>
      </c>
      <c r="I187" s="422">
        <f t="shared" si="16"/>
        <v>13538.26</v>
      </c>
      <c r="J187" s="423">
        <f t="shared" si="17"/>
        <v>16245.91</v>
      </c>
    </row>
    <row r="188" spans="1:10" s="668" customFormat="1" ht="50.25" customHeight="1">
      <c r="A188" s="746" t="str">
        <f t="shared" si="15"/>
        <v>Ј.</v>
      </c>
      <c r="B188" s="747" t="s">
        <v>593</v>
      </c>
      <c r="C188" s="748" t="s">
        <v>1422</v>
      </c>
      <c r="D188" s="749" t="s">
        <v>1423</v>
      </c>
      <c r="E188" s="430" t="s">
        <v>742</v>
      </c>
      <c r="F188" s="421" t="s">
        <v>1064</v>
      </c>
      <c r="G188" s="804">
        <v>7252.501132365561</v>
      </c>
      <c r="H188" s="805">
        <v>12298.800737305137</v>
      </c>
      <c r="I188" s="422">
        <f t="shared" si="16"/>
        <v>19551.3</v>
      </c>
      <c r="J188" s="423">
        <f t="shared" si="17"/>
        <v>23461.56</v>
      </c>
    </row>
    <row r="189" spans="1:12" s="418" customFormat="1" ht="27" customHeight="1">
      <c r="A189" s="746" t="str">
        <f t="shared" si="15"/>
        <v>Ј.</v>
      </c>
      <c r="B189" s="747" t="s">
        <v>595</v>
      </c>
      <c r="C189" s="748" t="s">
        <v>1424</v>
      </c>
      <c r="D189" s="749" t="s">
        <v>1425</v>
      </c>
      <c r="E189" s="750" t="s">
        <v>743</v>
      </c>
      <c r="F189" s="421" t="s">
        <v>1064</v>
      </c>
      <c r="G189" s="804">
        <v>6.008575310967636</v>
      </c>
      <c r="H189" s="805">
        <v>1941.3176006404556</v>
      </c>
      <c r="I189" s="422">
        <f t="shared" si="16"/>
        <v>1947.33</v>
      </c>
      <c r="J189" s="423">
        <f t="shared" si="17"/>
        <v>2336.8</v>
      </c>
      <c r="L189" s="668"/>
    </row>
    <row r="190" spans="1:10" s="418" customFormat="1" ht="27" customHeight="1">
      <c r="A190" s="746" t="str">
        <f t="shared" si="15"/>
        <v>Ј.</v>
      </c>
      <c r="B190" s="747" t="s">
        <v>598</v>
      </c>
      <c r="C190" s="748" t="s">
        <v>1426</v>
      </c>
      <c r="D190" s="749" t="s">
        <v>1427</v>
      </c>
      <c r="E190" s="750" t="s">
        <v>744</v>
      </c>
      <c r="F190" s="421" t="s">
        <v>1064</v>
      </c>
      <c r="G190" s="804">
        <v>165</v>
      </c>
      <c r="H190" s="805">
        <v>302.11904243072274</v>
      </c>
      <c r="I190" s="422">
        <f t="shared" si="16"/>
        <v>467.12</v>
      </c>
      <c r="J190" s="423">
        <f t="shared" si="17"/>
        <v>560.54</v>
      </c>
    </row>
    <row r="191" spans="1:10" s="418" customFormat="1" ht="27" customHeight="1">
      <c r="A191" s="746" t="str">
        <f t="shared" si="15"/>
        <v>Ј.</v>
      </c>
      <c r="B191" s="747" t="s">
        <v>600</v>
      </c>
      <c r="C191" s="748" t="s">
        <v>1428</v>
      </c>
      <c r="D191" s="749" t="s">
        <v>1429</v>
      </c>
      <c r="E191" s="750" t="s">
        <v>745</v>
      </c>
      <c r="F191" s="421" t="s">
        <v>1065</v>
      </c>
      <c r="G191" s="804">
        <v>4400</v>
      </c>
      <c r="H191" s="805">
        <v>3562.4459475623607</v>
      </c>
      <c r="I191" s="422">
        <f t="shared" si="16"/>
        <v>7962.45</v>
      </c>
      <c r="J191" s="423">
        <f t="shared" si="17"/>
        <v>9554.94</v>
      </c>
    </row>
    <row r="192" spans="1:10" s="418" customFormat="1" ht="27" customHeight="1">
      <c r="A192" s="751"/>
      <c r="B192" s="444"/>
      <c r="C192" s="752"/>
      <c r="D192" s="753"/>
      <c r="E192" s="776"/>
      <c r="F192" s="428"/>
      <c r="G192" s="806"/>
      <c r="H192" s="807"/>
      <c r="I192" s="425"/>
      <c r="J192" s="426"/>
    </row>
    <row r="193" spans="1:12" s="667" customFormat="1" ht="27" customHeight="1" thickBot="1">
      <c r="A193" s="590" t="s">
        <v>1430</v>
      </c>
      <c r="B193" s="591"/>
      <c r="C193" s="730"/>
      <c r="D193" s="731"/>
      <c r="E193" s="774" t="s">
        <v>746</v>
      </c>
      <c r="F193" s="432"/>
      <c r="G193" s="812"/>
      <c r="H193" s="813"/>
      <c r="I193" s="440"/>
      <c r="J193" s="441"/>
      <c r="L193" s="418"/>
    </row>
    <row r="194" spans="1:10" s="667" customFormat="1" ht="27" customHeight="1">
      <c r="A194" s="737"/>
      <c r="B194" s="777"/>
      <c r="C194" s="756"/>
      <c r="D194" s="757"/>
      <c r="E194" s="775"/>
      <c r="F194" s="434"/>
      <c r="G194" s="817"/>
      <c r="H194" s="814"/>
      <c r="I194" s="442"/>
      <c r="J194" s="443"/>
    </row>
    <row r="195" spans="1:12" s="668" customFormat="1" ht="53.25" customHeight="1">
      <c r="A195" s="746" t="str">
        <f>+A193</f>
        <v>К.</v>
      </c>
      <c r="B195" s="747" t="s">
        <v>588</v>
      </c>
      <c r="C195" s="748" t="s">
        <v>1431</v>
      </c>
      <c r="D195" s="749" t="s">
        <v>1432</v>
      </c>
      <c r="E195" s="430" t="s">
        <v>747</v>
      </c>
      <c r="F195" s="421" t="s">
        <v>1065</v>
      </c>
      <c r="G195" s="804">
        <v>0</v>
      </c>
      <c r="H195" s="805">
        <v>1147.002816176193</v>
      </c>
      <c r="I195" s="422">
        <f aca="true" t="shared" si="18" ref="I195:I211">ROUND(+G195+H195,2)</f>
        <v>1147</v>
      </c>
      <c r="J195" s="423">
        <f aca="true" t="shared" si="19" ref="J195:J211">ROUND(+$I195*$J$5,2)</f>
        <v>1376.4</v>
      </c>
      <c r="L195" s="667"/>
    </row>
    <row r="196" spans="1:10" s="668" customFormat="1" ht="47.25" customHeight="1">
      <c r="A196" s="746" t="str">
        <f>+A195</f>
        <v>К.</v>
      </c>
      <c r="B196" s="747" t="s">
        <v>590</v>
      </c>
      <c r="C196" s="748" t="s">
        <v>1433</v>
      </c>
      <c r="D196" s="749" t="s">
        <v>1434</v>
      </c>
      <c r="E196" s="430" t="s">
        <v>748</v>
      </c>
      <c r="F196" s="421" t="s">
        <v>1065</v>
      </c>
      <c r="G196" s="804">
        <v>0</v>
      </c>
      <c r="H196" s="805">
        <v>1304.4345752591998</v>
      </c>
      <c r="I196" s="422">
        <f t="shared" si="18"/>
        <v>1304.43</v>
      </c>
      <c r="J196" s="423">
        <f t="shared" si="19"/>
        <v>1565.32</v>
      </c>
    </row>
    <row r="197" spans="1:10" s="668" customFormat="1" ht="27" customHeight="1">
      <c r="A197" s="746" t="str">
        <f aca="true" t="shared" si="20" ref="A197:A211">+A196</f>
        <v>К.</v>
      </c>
      <c r="B197" s="747" t="s">
        <v>593</v>
      </c>
      <c r="C197" s="748" t="s">
        <v>1435</v>
      </c>
      <c r="D197" s="749" t="s">
        <v>1436</v>
      </c>
      <c r="E197" s="430" t="s">
        <v>749</v>
      </c>
      <c r="F197" s="421" t="s">
        <v>1065</v>
      </c>
      <c r="G197" s="804">
        <v>0</v>
      </c>
      <c r="H197" s="805">
        <v>1191.983318771338</v>
      </c>
      <c r="I197" s="422">
        <f t="shared" si="18"/>
        <v>1191.98</v>
      </c>
      <c r="J197" s="423">
        <f t="shared" si="19"/>
        <v>1430.38</v>
      </c>
    </row>
    <row r="198" spans="1:10" s="668" customFormat="1" ht="27" customHeight="1">
      <c r="A198" s="746" t="str">
        <f t="shared" si="20"/>
        <v>К.</v>
      </c>
      <c r="B198" s="747" t="s">
        <v>595</v>
      </c>
      <c r="C198" s="748" t="s">
        <v>1437</v>
      </c>
      <c r="D198" s="749" t="s">
        <v>1438</v>
      </c>
      <c r="E198" s="430" t="s">
        <v>750</v>
      </c>
      <c r="F198" s="421" t="s">
        <v>1065</v>
      </c>
      <c r="G198" s="804">
        <v>0</v>
      </c>
      <c r="H198" s="805">
        <v>1311.931325691724</v>
      </c>
      <c r="I198" s="422">
        <f t="shared" si="18"/>
        <v>1311.93</v>
      </c>
      <c r="J198" s="423">
        <f t="shared" si="19"/>
        <v>1574.32</v>
      </c>
    </row>
    <row r="199" spans="1:10" s="668" customFormat="1" ht="27" customHeight="1">
      <c r="A199" s="746" t="str">
        <f t="shared" si="20"/>
        <v>К.</v>
      </c>
      <c r="B199" s="747" t="s">
        <v>598</v>
      </c>
      <c r="C199" s="748" t="s">
        <v>1439</v>
      </c>
      <c r="D199" s="749" t="s">
        <v>1440</v>
      </c>
      <c r="E199" s="427" t="s">
        <v>751</v>
      </c>
      <c r="F199" s="421" t="s">
        <v>1065</v>
      </c>
      <c r="G199" s="804">
        <v>0</v>
      </c>
      <c r="H199" s="805">
        <v>1566.8208403975445</v>
      </c>
      <c r="I199" s="422">
        <f t="shared" si="18"/>
        <v>1566.82</v>
      </c>
      <c r="J199" s="423">
        <f t="shared" si="19"/>
        <v>1880.18</v>
      </c>
    </row>
    <row r="200" spans="1:10" s="668" customFormat="1" ht="27" customHeight="1">
      <c r="A200" s="746" t="str">
        <f t="shared" si="20"/>
        <v>К.</v>
      </c>
      <c r="B200" s="747" t="s">
        <v>600</v>
      </c>
      <c r="C200" s="748" t="s">
        <v>1441</v>
      </c>
      <c r="D200" s="749" t="s">
        <v>1442</v>
      </c>
      <c r="E200" s="427" t="s">
        <v>752</v>
      </c>
      <c r="F200" s="421" t="s">
        <v>1065</v>
      </c>
      <c r="G200" s="804">
        <v>0</v>
      </c>
      <c r="H200" s="805">
        <v>1319.4280761242483</v>
      </c>
      <c r="I200" s="422">
        <f t="shared" si="18"/>
        <v>1319.43</v>
      </c>
      <c r="J200" s="423">
        <f t="shared" si="19"/>
        <v>1583.32</v>
      </c>
    </row>
    <row r="201" spans="1:12" s="667" customFormat="1" ht="27" customHeight="1">
      <c r="A201" s="746" t="str">
        <f t="shared" si="20"/>
        <v>К.</v>
      </c>
      <c r="B201" s="747" t="s">
        <v>601</v>
      </c>
      <c r="C201" s="748" t="s">
        <v>1419</v>
      </c>
      <c r="D201" s="749" t="s">
        <v>1443</v>
      </c>
      <c r="E201" s="427" t="s">
        <v>753</v>
      </c>
      <c r="F201" s="421" t="s">
        <v>1065</v>
      </c>
      <c r="G201" s="804">
        <v>0</v>
      </c>
      <c r="H201" s="805">
        <v>1746.7428507781242</v>
      </c>
      <c r="I201" s="422">
        <f t="shared" si="18"/>
        <v>1746.74</v>
      </c>
      <c r="J201" s="423">
        <f t="shared" si="19"/>
        <v>2096.09</v>
      </c>
      <c r="L201" s="668"/>
    </row>
    <row r="202" spans="1:12" s="668" customFormat="1" ht="27" customHeight="1">
      <c r="A202" s="746" t="str">
        <f t="shared" si="20"/>
        <v>К.</v>
      </c>
      <c r="B202" s="747" t="s">
        <v>602</v>
      </c>
      <c r="C202" s="748" t="s">
        <v>1444</v>
      </c>
      <c r="D202" s="749" t="s">
        <v>1445</v>
      </c>
      <c r="E202" s="427" t="s">
        <v>754</v>
      </c>
      <c r="F202" s="421" t="s">
        <v>1065</v>
      </c>
      <c r="G202" s="804">
        <v>0</v>
      </c>
      <c r="H202" s="805">
        <v>1469.3630847747309</v>
      </c>
      <c r="I202" s="422">
        <f t="shared" si="18"/>
        <v>1469.36</v>
      </c>
      <c r="J202" s="423">
        <f t="shared" si="19"/>
        <v>1763.23</v>
      </c>
      <c r="L202" s="667"/>
    </row>
    <row r="203" spans="1:10" s="668" customFormat="1" ht="60" customHeight="1">
      <c r="A203" s="746" t="str">
        <f t="shared" si="20"/>
        <v>К.</v>
      </c>
      <c r="B203" s="747" t="s">
        <v>603</v>
      </c>
      <c r="C203" s="748" t="s">
        <v>1446</v>
      </c>
      <c r="D203" s="749" t="s">
        <v>1447</v>
      </c>
      <c r="E203" s="427" t="s">
        <v>755</v>
      </c>
      <c r="F203" s="421" t="s">
        <v>1065</v>
      </c>
      <c r="G203" s="804">
        <v>0</v>
      </c>
      <c r="H203" s="805">
        <v>1364.408578719393</v>
      </c>
      <c r="I203" s="422">
        <f t="shared" si="18"/>
        <v>1364.41</v>
      </c>
      <c r="J203" s="423">
        <f t="shared" si="19"/>
        <v>1637.29</v>
      </c>
    </row>
    <row r="204" spans="1:10" s="668" customFormat="1" ht="60" customHeight="1">
      <c r="A204" s="746" t="str">
        <f t="shared" si="20"/>
        <v>К.</v>
      </c>
      <c r="B204" s="747" t="s">
        <v>604</v>
      </c>
      <c r="C204" s="748" t="s">
        <v>1448</v>
      </c>
      <c r="D204" s="749" t="s">
        <v>1449</v>
      </c>
      <c r="E204" s="427" t="s">
        <v>756</v>
      </c>
      <c r="F204" s="421" t="s">
        <v>1065</v>
      </c>
      <c r="G204" s="804">
        <v>0</v>
      </c>
      <c r="H204" s="805">
        <v>1139.5060657436688</v>
      </c>
      <c r="I204" s="422">
        <f t="shared" si="18"/>
        <v>1139.51</v>
      </c>
      <c r="J204" s="423">
        <f t="shared" si="19"/>
        <v>1367.41</v>
      </c>
    </row>
    <row r="205" spans="1:11" s="668" customFormat="1" ht="49.5" customHeight="1">
      <c r="A205" s="746" t="str">
        <f t="shared" si="20"/>
        <v>К.</v>
      </c>
      <c r="B205" s="747" t="s">
        <v>606</v>
      </c>
      <c r="C205" s="748" t="s">
        <v>1450</v>
      </c>
      <c r="D205" s="749" t="s">
        <v>1451</v>
      </c>
      <c r="E205" s="427" t="s">
        <v>757</v>
      </c>
      <c r="F205" s="421" t="s">
        <v>1065</v>
      </c>
      <c r="G205" s="804">
        <v>0</v>
      </c>
      <c r="H205" s="805">
        <v>479.7920276815448</v>
      </c>
      <c r="I205" s="422">
        <f t="shared" si="18"/>
        <v>479.79</v>
      </c>
      <c r="J205" s="423">
        <f t="shared" si="19"/>
        <v>575.75</v>
      </c>
      <c r="K205" s="653"/>
    </row>
    <row r="206" spans="1:10" s="653" customFormat="1" ht="49.5" customHeight="1">
      <c r="A206" s="764" t="str">
        <f t="shared" si="20"/>
        <v>К.</v>
      </c>
      <c r="B206" s="747" t="s">
        <v>609</v>
      </c>
      <c r="C206" s="752" t="s">
        <v>1452</v>
      </c>
      <c r="D206" s="753" t="s">
        <v>1453</v>
      </c>
      <c r="E206" s="763" t="s">
        <v>758</v>
      </c>
      <c r="F206" s="428" t="s">
        <v>1065</v>
      </c>
      <c r="G206" s="806">
        <v>0</v>
      </c>
      <c r="H206" s="807">
        <v>554.7595320067861</v>
      </c>
      <c r="I206" s="422">
        <f t="shared" si="18"/>
        <v>554.76</v>
      </c>
      <c r="J206" s="426">
        <f t="shared" si="19"/>
        <v>665.71</v>
      </c>
    </row>
    <row r="207" spans="1:11" s="653" customFormat="1" ht="55.5" customHeight="1">
      <c r="A207" s="778" t="str">
        <f t="shared" si="20"/>
        <v>К.</v>
      </c>
      <c r="B207" s="747" t="s">
        <v>611</v>
      </c>
      <c r="C207" s="768" t="s">
        <v>1454</v>
      </c>
      <c r="D207" s="757" t="s">
        <v>1455</v>
      </c>
      <c r="E207" s="761" t="s">
        <v>759</v>
      </c>
      <c r="F207" s="434" t="s">
        <v>1065</v>
      </c>
      <c r="G207" s="817">
        <v>0</v>
      </c>
      <c r="H207" s="814">
        <v>599.740034601931</v>
      </c>
      <c r="I207" s="422">
        <f t="shared" si="18"/>
        <v>599.74</v>
      </c>
      <c r="J207" s="769">
        <f t="shared" si="19"/>
        <v>719.69</v>
      </c>
      <c r="K207" s="668"/>
    </row>
    <row r="208" spans="1:12" s="653" customFormat="1" ht="27" customHeight="1">
      <c r="A208" s="746" t="str">
        <f t="shared" si="20"/>
        <v>К.</v>
      </c>
      <c r="B208" s="747" t="s">
        <v>621</v>
      </c>
      <c r="C208" s="748" t="s">
        <v>1456</v>
      </c>
      <c r="D208" s="749" t="s">
        <v>1457</v>
      </c>
      <c r="E208" s="427" t="s">
        <v>760</v>
      </c>
      <c r="F208" s="421" t="s">
        <v>1065</v>
      </c>
      <c r="G208" s="804">
        <v>0</v>
      </c>
      <c r="H208" s="805">
        <v>434.81152508639997</v>
      </c>
      <c r="I208" s="422">
        <f t="shared" si="18"/>
        <v>434.81</v>
      </c>
      <c r="J208" s="423">
        <f t="shared" si="19"/>
        <v>521.77</v>
      </c>
      <c r="K208" s="668"/>
      <c r="L208" s="668"/>
    </row>
    <row r="209" spans="1:12" s="653" customFormat="1" ht="27" customHeight="1">
      <c r="A209" s="746" t="str">
        <f t="shared" si="20"/>
        <v>К.</v>
      </c>
      <c r="B209" s="747" t="s">
        <v>622</v>
      </c>
      <c r="C209" s="748" t="s">
        <v>1458</v>
      </c>
      <c r="D209" s="749" t="s">
        <v>1459</v>
      </c>
      <c r="E209" s="427" t="s">
        <v>761</v>
      </c>
      <c r="F209" s="421" t="s">
        <v>1065</v>
      </c>
      <c r="G209" s="804">
        <v>0</v>
      </c>
      <c r="H209" s="805">
        <v>554.7595320067862</v>
      </c>
      <c r="I209" s="422">
        <f t="shared" si="18"/>
        <v>554.76</v>
      </c>
      <c r="J209" s="423">
        <f t="shared" si="19"/>
        <v>665.71</v>
      </c>
      <c r="K209" s="668"/>
      <c r="L209" s="668"/>
    </row>
    <row r="210" spans="1:12" s="653" customFormat="1" ht="27" customHeight="1">
      <c r="A210" s="746" t="str">
        <f t="shared" si="20"/>
        <v>К.</v>
      </c>
      <c r="B210" s="747" t="s">
        <v>623</v>
      </c>
      <c r="C210" s="748" t="s">
        <v>1460</v>
      </c>
      <c r="D210" s="749" t="s">
        <v>1461</v>
      </c>
      <c r="E210" s="427" t="s">
        <v>762</v>
      </c>
      <c r="F210" s="421" t="s">
        <v>1065</v>
      </c>
      <c r="G210" s="804">
        <v>0</v>
      </c>
      <c r="H210" s="805">
        <v>959.5840553630894</v>
      </c>
      <c r="I210" s="422">
        <f t="shared" si="18"/>
        <v>959.58</v>
      </c>
      <c r="J210" s="423">
        <f t="shared" si="19"/>
        <v>1151.5</v>
      </c>
      <c r="K210" s="668"/>
      <c r="L210" s="668"/>
    </row>
    <row r="211" spans="1:12" s="653" customFormat="1" ht="27" customHeight="1">
      <c r="A211" s="746" t="str">
        <f t="shared" si="20"/>
        <v>К.</v>
      </c>
      <c r="B211" s="747" t="s">
        <v>625</v>
      </c>
      <c r="C211" s="748" t="s">
        <v>1462</v>
      </c>
      <c r="D211" s="749" t="s">
        <v>1463</v>
      </c>
      <c r="E211" s="427" t="s">
        <v>763</v>
      </c>
      <c r="F211" s="421" t="s">
        <v>764</v>
      </c>
      <c r="G211" s="804">
        <v>0</v>
      </c>
      <c r="H211" s="805">
        <v>1619.2980934252137</v>
      </c>
      <c r="I211" s="422">
        <f t="shared" si="18"/>
        <v>1619.3</v>
      </c>
      <c r="J211" s="423">
        <f t="shared" si="19"/>
        <v>1943.16</v>
      </c>
      <c r="L211" s="668"/>
    </row>
    <row r="212" spans="1:10" s="653" customFormat="1" ht="27" customHeight="1">
      <c r="A212" s="765"/>
      <c r="B212" s="424"/>
      <c r="C212" s="770"/>
      <c r="D212" s="740"/>
      <c r="E212" s="456"/>
      <c r="F212" s="448"/>
      <c r="G212" s="815"/>
      <c r="H212" s="816"/>
      <c r="I212" s="449"/>
      <c r="J212" s="450"/>
    </row>
    <row r="213" spans="1:12" s="667" customFormat="1" ht="27" customHeight="1" thickBot="1">
      <c r="A213" s="590" t="s">
        <v>1464</v>
      </c>
      <c r="B213" s="591"/>
      <c r="C213" s="730"/>
      <c r="D213" s="731"/>
      <c r="E213" s="774" t="s">
        <v>765</v>
      </c>
      <c r="F213" s="733"/>
      <c r="G213" s="808"/>
      <c r="H213" s="809"/>
      <c r="I213" s="440"/>
      <c r="J213" s="441"/>
      <c r="L213" s="653"/>
    </row>
    <row r="214" spans="1:10" s="667" customFormat="1" ht="27" customHeight="1">
      <c r="A214" s="737"/>
      <c r="B214" s="755"/>
      <c r="C214" s="756"/>
      <c r="D214" s="757"/>
      <c r="E214" s="775"/>
      <c r="F214" s="759"/>
      <c r="G214" s="810"/>
      <c r="H214" s="811"/>
      <c r="I214" s="442"/>
      <c r="J214" s="443"/>
    </row>
    <row r="215" spans="1:12" s="668" customFormat="1" ht="27" customHeight="1">
      <c r="A215" s="746" t="str">
        <f>+$A$213</f>
        <v>Л.</v>
      </c>
      <c r="B215" s="747" t="s">
        <v>588</v>
      </c>
      <c r="C215" s="748"/>
      <c r="D215" s="749"/>
      <c r="E215" s="750" t="s">
        <v>1499</v>
      </c>
      <c r="F215" s="421" t="s">
        <v>766</v>
      </c>
      <c r="G215" s="804">
        <v>0</v>
      </c>
      <c r="H215" s="805">
        <v>9752.118613409084</v>
      </c>
      <c r="I215" s="422">
        <f aca="true" t="shared" si="21" ref="I215:I255">ROUND(+G215+H215,2)</f>
        <v>9752.12</v>
      </c>
      <c r="J215" s="423">
        <f aca="true" t="shared" si="22" ref="J215:J255">ROUND(+$I215*$J$5,2)</f>
        <v>11702.54</v>
      </c>
      <c r="L215" s="667"/>
    </row>
    <row r="216" spans="1:10" s="668" customFormat="1" ht="27" customHeight="1">
      <c r="A216" s="746" t="str">
        <f aca="true" t="shared" si="23" ref="A216:A255">+$A$213</f>
        <v>Л.</v>
      </c>
      <c r="B216" s="747" t="s">
        <v>590</v>
      </c>
      <c r="C216" s="748"/>
      <c r="D216" s="749"/>
      <c r="E216" s="750" t="s">
        <v>1500</v>
      </c>
      <c r="F216" s="421" t="s">
        <v>766</v>
      </c>
      <c r="G216" s="804">
        <v>0</v>
      </c>
      <c r="H216" s="805">
        <v>9752.118613409084</v>
      </c>
      <c r="I216" s="422">
        <f t="shared" si="21"/>
        <v>9752.12</v>
      </c>
      <c r="J216" s="423">
        <f t="shared" si="22"/>
        <v>11702.54</v>
      </c>
    </row>
    <row r="217" spans="1:10" s="668" customFormat="1" ht="27" customHeight="1">
      <c r="A217" s="746" t="str">
        <f t="shared" si="23"/>
        <v>Л.</v>
      </c>
      <c r="B217" s="747" t="s">
        <v>593</v>
      </c>
      <c r="C217" s="748"/>
      <c r="D217" s="749"/>
      <c r="E217" s="750" t="s">
        <v>1501</v>
      </c>
      <c r="F217" s="421" t="s">
        <v>766</v>
      </c>
      <c r="G217" s="804">
        <v>0</v>
      </c>
      <c r="H217" s="805">
        <v>11123.811426266226</v>
      </c>
      <c r="I217" s="422">
        <f t="shared" si="21"/>
        <v>11123.81</v>
      </c>
      <c r="J217" s="423">
        <f t="shared" si="22"/>
        <v>13348.57</v>
      </c>
    </row>
    <row r="218" spans="1:10" s="668" customFormat="1" ht="27" customHeight="1">
      <c r="A218" s="746" t="str">
        <f t="shared" si="23"/>
        <v>Л.</v>
      </c>
      <c r="B218" s="747" t="s">
        <v>595</v>
      </c>
      <c r="C218" s="748"/>
      <c r="D218" s="749"/>
      <c r="E218" s="750" t="s">
        <v>1502</v>
      </c>
      <c r="F218" s="421" t="s">
        <v>766</v>
      </c>
      <c r="G218" s="804">
        <v>0</v>
      </c>
      <c r="H218" s="805">
        <v>10218.494169780513</v>
      </c>
      <c r="I218" s="422">
        <f t="shared" si="21"/>
        <v>10218.49</v>
      </c>
      <c r="J218" s="423">
        <f t="shared" si="22"/>
        <v>12262.19</v>
      </c>
    </row>
    <row r="219" spans="1:10" s="668" customFormat="1" ht="27" customHeight="1">
      <c r="A219" s="746" t="str">
        <f t="shared" si="23"/>
        <v>Л.</v>
      </c>
      <c r="B219" s="747" t="s">
        <v>598</v>
      </c>
      <c r="C219" s="748"/>
      <c r="D219" s="749"/>
      <c r="E219" s="750" t="s">
        <v>1503</v>
      </c>
      <c r="F219" s="421" t="s">
        <v>766</v>
      </c>
      <c r="G219" s="804">
        <v>0</v>
      </c>
      <c r="H219" s="805">
        <v>9440.63480755946</v>
      </c>
      <c r="I219" s="422">
        <f t="shared" si="21"/>
        <v>9440.63</v>
      </c>
      <c r="J219" s="423">
        <f t="shared" si="22"/>
        <v>11328.76</v>
      </c>
    </row>
    <row r="220" spans="1:10" s="668" customFormat="1" ht="27" customHeight="1">
      <c r="A220" s="746" t="str">
        <f t="shared" si="23"/>
        <v>Л.</v>
      </c>
      <c r="B220" s="747" t="s">
        <v>600</v>
      </c>
      <c r="C220" s="748"/>
      <c r="D220" s="749"/>
      <c r="E220" s="750" t="s">
        <v>1504</v>
      </c>
      <c r="F220" s="421" t="s">
        <v>766</v>
      </c>
      <c r="G220" s="804">
        <v>0</v>
      </c>
      <c r="H220" s="805">
        <v>12211.879365732393</v>
      </c>
      <c r="I220" s="422">
        <f t="shared" si="21"/>
        <v>12211.88</v>
      </c>
      <c r="J220" s="423">
        <f t="shared" si="22"/>
        <v>14654.26</v>
      </c>
    </row>
    <row r="221" spans="1:10" s="668" customFormat="1" ht="27" customHeight="1">
      <c r="A221" s="746" t="str">
        <f t="shared" si="23"/>
        <v>Л.</v>
      </c>
      <c r="B221" s="747" t="s">
        <v>601</v>
      </c>
      <c r="C221" s="748"/>
      <c r="D221" s="749"/>
      <c r="E221" s="750" t="s">
        <v>1505</v>
      </c>
      <c r="F221" s="421" t="s">
        <v>766</v>
      </c>
      <c r="G221" s="804">
        <v>0</v>
      </c>
      <c r="H221" s="805">
        <v>7938.817048370655</v>
      </c>
      <c r="I221" s="422">
        <f t="shared" si="21"/>
        <v>7938.82</v>
      </c>
      <c r="J221" s="423">
        <f t="shared" si="22"/>
        <v>9526.58</v>
      </c>
    </row>
    <row r="222" spans="1:10" s="668" customFormat="1" ht="27" customHeight="1">
      <c r="A222" s="746" t="str">
        <f t="shared" si="23"/>
        <v>Л.</v>
      </c>
      <c r="B222" s="747" t="s">
        <v>602</v>
      </c>
      <c r="C222" s="748"/>
      <c r="D222" s="749"/>
      <c r="E222" s="750" t="s">
        <v>1506</v>
      </c>
      <c r="F222" s="421" t="s">
        <v>766</v>
      </c>
      <c r="G222" s="804">
        <v>0</v>
      </c>
      <c r="H222" s="805">
        <v>8865.10597098079</v>
      </c>
      <c r="I222" s="422">
        <f t="shared" si="21"/>
        <v>8865.11</v>
      </c>
      <c r="J222" s="423">
        <f t="shared" si="22"/>
        <v>10638.13</v>
      </c>
    </row>
    <row r="223" spans="1:10" s="668" customFormat="1" ht="27" customHeight="1">
      <c r="A223" s="746" t="str">
        <f t="shared" si="23"/>
        <v>Л.</v>
      </c>
      <c r="B223" s="747" t="s">
        <v>603</v>
      </c>
      <c r="C223" s="748"/>
      <c r="D223" s="749"/>
      <c r="E223" s="750" t="s">
        <v>1507</v>
      </c>
      <c r="F223" s="421" t="s">
        <v>766</v>
      </c>
      <c r="G223" s="804">
        <v>0</v>
      </c>
      <c r="H223" s="805">
        <v>13723.855109516855</v>
      </c>
      <c r="I223" s="422">
        <f t="shared" si="21"/>
        <v>13723.86</v>
      </c>
      <c r="J223" s="423">
        <f t="shared" si="22"/>
        <v>16468.63</v>
      </c>
    </row>
    <row r="224" spans="1:10" s="668" customFormat="1" ht="82.5" customHeight="1">
      <c r="A224" s="746" t="str">
        <f t="shared" si="23"/>
        <v>Л.</v>
      </c>
      <c r="B224" s="747" t="s">
        <v>604</v>
      </c>
      <c r="C224" s="748"/>
      <c r="D224" s="749"/>
      <c r="E224" s="430" t="s">
        <v>1508</v>
      </c>
      <c r="F224" s="421" t="s">
        <v>766</v>
      </c>
      <c r="G224" s="804">
        <v>0</v>
      </c>
      <c r="H224" s="805">
        <v>10099.818904763972</v>
      </c>
      <c r="I224" s="422">
        <f t="shared" si="21"/>
        <v>10099.82</v>
      </c>
      <c r="J224" s="423">
        <f t="shared" si="22"/>
        <v>12119.78</v>
      </c>
    </row>
    <row r="225" spans="1:10" s="668" customFormat="1" ht="82.5" customHeight="1">
      <c r="A225" s="746" t="str">
        <f t="shared" si="23"/>
        <v>Л.</v>
      </c>
      <c r="B225" s="747" t="s">
        <v>606</v>
      </c>
      <c r="C225" s="748"/>
      <c r="D225" s="749"/>
      <c r="E225" s="430" t="s">
        <v>1509</v>
      </c>
      <c r="F225" s="421" t="s">
        <v>766</v>
      </c>
      <c r="G225" s="804">
        <v>0</v>
      </c>
      <c r="H225" s="805">
        <v>4746.7188089654765</v>
      </c>
      <c r="I225" s="422">
        <f t="shared" si="21"/>
        <v>4746.72</v>
      </c>
      <c r="J225" s="423">
        <f t="shared" si="22"/>
        <v>5696.06</v>
      </c>
    </row>
    <row r="226" spans="1:10" s="668" customFormat="1" ht="82.5" customHeight="1">
      <c r="A226" s="746" t="str">
        <f t="shared" si="23"/>
        <v>Л.</v>
      </c>
      <c r="B226" s="747" t="s">
        <v>609</v>
      </c>
      <c r="C226" s="748"/>
      <c r="D226" s="749"/>
      <c r="E226" s="430" t="s">
        <v>1510</v>
      </c>
      <c r="F226" s="421" t="s">
        <v>766</v>
      </c>
      <c r="G226" s="804">
        <v>0</v>
      </c>
      <c r="H226" s="805">
        <v>7563.890816179762</v>
      </c>
      <c r="I226" s="422">
        <f t="shared" si="21"/>
        <v>7563.89</v>
      </c>
      <c r="J226" s="423">
        <f t="shared" si="22"/>
        <v>9076.67</v>
      </c>
    </row>
    <row r="227" spans="1:10" s="668" customFormat="1" ht="27" customHeight="1">
      <c r="A227" s="746" t="str">
        <f t="shared" si="23"/>
        <v>Л.</v>
      </c>
      <c r="B227" s="747" t="s">
        <v>611</v>
      </c>
      <c r="C227" s="748"/>
      <c r="D227" s="749"/>
      <c r="E227" s="750" t="s">
        <v>1511</v>
      </c>
      <c r="F227" s="421" t="s">
        <v>766</v>
      </c>
      <c r="G227" s="804">
        <v>0</v>
      </c>
      <c r="H227" s="805">
        <v>3817.0160334345883</v>
      </c>
      <c r="I227" s="422">
        <f t="shared" si="21"/>
        <v>3817.02</v>
      </c>
      <c r="J227" s="423">
        <f t="shared" si="22"/>
        <v>4580.42</v>
      </c>
    </row>
    <row r="228" spans="1:10" s="668" customFormat="1" ht="27" customHeight="1">
      <c r="A228" s="746" t="str">
        <f t="shared" si="23"/>
        <v>Л.</v>
      </c>
      <c r="B228" s="747" t="s">
        <v>621</v>
      </c>
      <c r="C228" s="748"/>
      <c r="D228" s="749"/>
      <c r="E228" s="750" t="s">
        <v>1512</v>
      </c>
      <c r="F228" s="421" t="s">
        <v>766</v>
      </c>
      <c r="G228" s="804">
        <v>0</v>
      </c>
      <c r="H228" s="805">
        <v>7430.915513401475</v>
      </c>
      <c r="I228" s="422">
        <f t="shared" si="21"/>
        <v>7430.92</v>
      </c>
      <c r="J228" s="423">
        <f t="shared" si="22"/>
        <v>8917.1</v>
      </c>
    </row>
    <row r="229" spans="1:12" s="418" customFormat="1" ht="27" customHeight="1">
      <c r="A229" s="746" t="str">
        <f t="shared" si="23"/>
        <v>Л.</v>
      </c>
      <c r="B229" s="747" t="s">
        <v>622</v>
      </c>
      <c r="C229" s="748"/>
      <c r="D229" s="749"/>
      <c r="E229" s="750" t="s">
        <v>1513</v>
      </c>
      <c r="F229" s="421" t="s">
        <v>766</v>
      </c>
      <c r="G229" s="804">
        <v>0</v>
      </c>
      <c r="H229" s="805">
        <v>3587.668995124874</v>
      </c>
      <c r="I229" s="422">
        <f t="shared" si="21"/>
        <v>3587.67</v>
      </c>
      <c r="J229" s="423">
        <f t="shared" si="22"/>
        <v>4305.2</v>
      </c>
      <c r="L229" s="668"/>
    </row>
    <row r="230" spans="1:12" s="418" customFormat="1" ht="27" customHeight="1">
      <c r="A230" s="746" t="str">
        <f t="shared" si="23"/>
        <v>Л.</v>
      </c>
      <c r="B230" s="747" t="s">
        <v>623</v>
      </c>
      <c r="C230" s="748"/>
      <c r="D230" s="749"/>
      <c r="E230" s="750" t="s">
        <v>1514</v>
      </c>
      <c r="F230" s="421" t="s">
        <v>766</v>
      </c>
      <c r="G230" s="804">
        <v>0</v>
      </c>
      <c r="H230" s="805">
        <v>7026.08324123357</v>
      </c>
      <c r="I230" s="422">
        <f t="shared" si="21"/>
        <v>7026.08</v>
      </c>
      <c r="J230" s="423">
        <f t="shared" si="22"/>
        <v>8431.3</v>
      </c>
      <c r="L230" s="668"/>
    </row>
    <row r="231" spans="1:10" s="668" customFormat="1" ht="27" customHeight="1">
      <c r="A231" s="746" t="str">
        <f t="shared" si="23"/>
        <v>Л.</v>
      </c>
      <c r="B231" s="747" t="s">
        <v>625</v>
      </c>
      <c r="C231" s="779"/>
      <c r="D231" s="749"/>
      <c r="E231" s="750" t="s">
        <v>1465</v>
      </c>
      <c r="F231" s="421" t="s">
        <v>766</v>
      </c>
      <c r="G231" s="804">
        <v>0</v>
      </c>
      <c r="H231" s="805">
        <v>17172</v>
      </c>
      <c r="I231" s="422">
        <f t="shared" si="21"/>
        <v>17172</v>
      </c>
      <c r="J231" s="423">
        <f t="shared" si="22"/>
        <v>20606.4</v>
      </c>
    </row>
    <row r="232" spans="1:10" s="668" customFormat="1" ht="27" customHeight="1">
      <c r="A232" s="746" t="str">
        <f t="shared" si="23"/>
        <v>Л.</v>
      </c>
      <c r="B232" s="747" t="s">
        <v>627</v>
      </c>
      <c r="C232" s="748"/>
      <c r="D232" s="749"/>
      <c r="E232" s="750" t="s">
        <v>1466</v>
      </c>
      <c r="F232" s="421" t="s">
        <v>766</v>
      </c>
      <c r="G232" s="804">
        <v>0</v>
      </c>
      <c r="H232" s="805">
        <v>17553.6</v>
      </c>
      <c r="I232" s="422">
        <f t="shared" si="21"/>
        <v>17553.6</v>
      </c>
      <c r="J232" s="423">
        <f t="shared" si="22"/>
        <v>21064.32</v>
      </c>
    </row>
    <row r="233" spans="1:10" s="668" customFormat="1" ht="27" customHeight="1">
      <c r="A233" s="746" t="str">
        <f t="shared" si="23"/>
        <v>Л.</v>
      </c>
      <c r="B233" s="747" t="s">
        <v>629</v>
      </c>
      <c r="C233" s="748"/>
      <c r="D233" s="749"/>
      <c r="E233" s="750" t="s">
        <v>1467</v>
      </c>
      <c r="F233" s="421" t="s">
        <v>766</v>
      </c>
      <c r="G233" s="804">
        <v>0</v>
      </c>
      <c r="H233" s="805">
        <v>17935.2</v>
      </c>
      <c r="I233" s="422">
        <f t="shared" si="21"/>
        <v>17935.2</v>
      </c>
      <c r="J233" s="423">
        <f t="shared" si="22"/>
        <v>21522.24</v>
      </c>
    </row>
    <row r="234" spans="1:10" s="668" customFormat="1" ht="27" customHeight="1">
      <c r="A234" s="746" t="str">
        <f t="shared" si="23"/>
        <v>Л.</v>
      </c>
      <c r="B234" s="747" t="s">
        <v>630</v>
      </c>
      <c r="C234" s="748"/>
      <c r="D234" s="749"/>
      <c r="E234" s="750" t="s">
        <v>1468</v>
      </c>
      <c r="F234" s="421" t="s">
        <v>766</v>
      </c>
      <c r="G234" s="804">
        <v>0</v>
      </c>
      <c r="H234" s="805">
        <v>24676.800000000003</v>
      </c>
      <c r="I234" s="422">
        <f t="shared" si="21"/>
        <v>24676.8</v>
      </c>
      <c r="J234" s="423">
        <f t="shared" si="22"/>
        <v>29612.16</v>
      </c>
    </row>
    <row r="235" spans="1:10" s="668" customFormat="1" ht="27" customHeight="1">
      <c r="A235" s="746" t="str">
        <f t="shared" si="23"/>
        <v>Л.</v>
      </c>
      <c r="B235" s="747" t="s">
        <v>631</v>
      </c>
      <c r="C235" s="748"/>
      <c r="D235" s="749"/>
      <c r="E235" s="750" t="s">
        <v>767</v>
      </c>
      <c r="F235" s="421" t="s">
        <v>766</v>
      </c>
      <c r="G235" s="804">
        <v>0</v>
      </c>
      <c r="H235" s="805">
        <v>9352.19229277999</v>
      </c>
      <c r="I235" s="422">
        <f t="shared" si="21"/>
        <v>9352.19</v>
      </c>
      <c r="J235" s="423">
        <f t="shared" si="22"/>
        <v>11222.63</v>
      </c>
    </row>
    <row r="236" spans="1:10" s="668" customFormat="1" ht="27" customHeight="1">
      <c r="A236" s="746" t="str">
        <f t="shared" si="23"/>
        <v>Л.</v>
      </c>
      <c r="B236" s="747" t="s">
        <v>633</v>
      </c>
      <c r="C236" s="748"/>
      <c r="D236" s="749"/>
      <c r="E236" s="750" t="s">
        <v>1469</v>
      </c>
      <c r="F236" s="421" t="s">
        <v>766</v>
      </c>
      <c r="G236" s="804">
        <v>0</v>
      </c>
      <c r="H236" s="805">
        <v>4856.4352612563625</v>
      </c>
      <c r="I236" s="422">
        <f t="shared" si="21"/>
        <v>4856.44</v>
      </c>
      <c r="J236" s="423">
        <f t="shared" si="22"/>
        <v>5827.73</v>
      </c>
    </row>
    <row r="237" spans="1:10" s="668" customFormat="1" ht="27" customHeight="1">
      <c r="A237" s="746" t="str">
        <f t="shared" si="23"/>
        <v>Л.</v>
      </c>
      <c r="B237" s="747" t="s">
        <v>635</v>
      </c>
      <c r="C237" s="748"/>
      <c r="D237" s="749"/>
      <c r="E237" s="750" t="s">
        <v>768</v>
      </c>
      <c r="F237" s="421" t="s">
        <v>766</v>
      </c>
      <c r="G237" s="804">
        <v>0</v>
      </c>
      <c r="H237" s="805">
        <v>4651.397432308993</v>
      </c>
      <c r="I237" s="422">
        <f t="shared" si="21"/>
        <v>4651.4</v>
      </c>
      <c r="J237" s="423">
        <f t="shared" si="22"/>
        <v>5581.68</v>
      </c>
    </row>
    <row r="238" spans="1:10" s="668" customFormat="1" ht="27" customHeight="1">
      <c r="A238" s="746" t="str">
        <f t="shared" si="23"/>
        <v>Л.</v>
      </c>
      <c r="B238" s="747" t="s">
        <v>636</v>
      </c>
      <c r="C238" s="748"/>
      <c r="D238" s="749"/>
      <c r="E238" s="750" t="s">
        <v>1515</v>
      </c>
      <c r="F238" s="421" t="s">
        <v>766</v>
      </c>
      <c r="G238" s="804">
        <v>0</v>
      </c>
      <c r="H238" s="805">
        <v>4655.1527839153505</v>
      </c>
      <c r="I238" s="422">
        <f t="shared" si="21"/>
        <v>4655.15</v>
      </c>
      <c r="J238" s="423">
        <f t="shared" si="22"/>
        <v>5586.18</v>
      </c>
    </row>
    <row r="239" spans="1:10" s="668" customFormat="1" ht="27" customHeight="1">
      <c r="A239" s="746" t="str">
        <f t="shared" si="23"/>
        <v>Л.</v>
      </c>
      <c r="B239" s="747" t="s">
        <v>638</v>
      </c>
      <c r="C239" s="748"/>
      <c r="D239" s="749"/>
      <c r="E239" s="750" t="s">
        <v>1516</v>
      </c>
      <c r="F239" s="421" t="s">
        <v>766</v>
      </c>
      <c r="G239" s="804">
        <v>0</v>
      </c>
      <c r="H239" s="805">
        <v>6615.122661283772</v>
      </c>
      <c r="I239" s="422">
        <f t="shared" si="21"/>
        <v>6615.12</v>
      </c>
      <c r="J239" s="423">
        <f t="shared" si="22"/>
        <v>7938.14</v>
      </c>
    </row>
    <row r="240" spans="1:10" s="668" customFormat="1" ht="51.75" customHeight="1">
      <c r="A240" s="746" t="str">
        <f t="shared" si="23"/>
        <v>Л.</v>
      </c>
      <c r="B240" s="747" t="s">
        <v>640</v>
      </c>
      <c r="C240" s="748"/>
      <c r="D240" s="749"/>
      <c r="E240" s="430" t="s">
        <v>769</v>
      </c>
      <c r="F240" s="421" t="s">
        <v>766</v>
      </c>
      <c r="G240" s="804">
        <v>0</v>
      </c>
      <c r="H240" s="805">
        <v>12625.459595252987</v>
      </c>
      <c r="I240" s="422">
        <f t="shared" si="21"/>
        <v>12625.46</v>
      </c>
      <c r="J240" s="423">
        <f t="shared" si="22"/>
        <v>15150.55</v>
      </c>
    </row>
    <row r="241" spans="1:11" s="668" customFormat="1" ht="51.75" customHeight="1">
      <c r="A241" s="746" t="str">
        <f t="shared" si="23"/>
        <v>Л.</v>
      </c>
      <c r="B241" s="747" t="s">
        <v>642</v>
      </c>
      <c r="C241" s="748"/>
      <c r="D241" s="749"/>
      <c r="E241" s="430" t="s">
        <v>1470</v>
      </c>
      <c r="F241" s="421" t="s">
        <v>1471</v>
      </c>
      <c r="G241" s="804">
        <v>0</v>
      </c>
      <c r="H241" s="829">
        <v>13780</v>
      </c>
      <c r="I241" s="422">
        <f t="shared" si="21"/>
        <v>13780</v>
      </c>
      <c r="J241" s="423">
        <f t="shared" si="22"/>
        <v>16536</v>
      </c>
      <c r="K241" s="831"/>
    </row>
    <row r="242" spans="1:11" s="668" customFormat="1" ht="51.75" customHeight="1">
      <c r="A242" s="746" t="str">
        <f t="shared" si="23"/>
        <v>Л.</v>
      </c>
      <c r="B242" s="747" t="s">
        <v>644</v>
      </c>
      <c r="C242" s="748"/>
      <c r="D242" s="749"/>
      <c r="E242" s="430" t="s">
        <v>1472</v>
      </c>
      <c r="F242" s="421" t="s">
        <v>1471</v>
      </c>
      <c r="G242" s="804">
        <v>0</v>
      </c>
      <c r="H242" s="829">
        <v>22260</v>
      </c>
      <c r="I242" s="422">
        <f t="shared" si="21"/>
        <v>22260</v>
      </c>
      <c r="J242" s="423">
        <f t="shared" si="22"/>
        <v>26712</v>
      </c>
      <c r="K242" s="831"/>
    </row>
    <row r="243" spans="1:11" s="668" customFormat="1" ht="51.75" customHeight="1">
      <c r="A243" s="746" t="str">
        <f t="shared" si="23"/>
        <v>Л.</v>
      </c>
      <c r="B243" s="747" t="s">
        <v>646</v>
      </c>
      <c r="C243" s="748"/>
      <c r="D243" s="749"/>
      <c r="E243" s="430" t="s">
        <v>1473</v>
      </c>
      <c r="F243" s="421" t="s">
        <v>1471</v>
      </c>
      <c r="G243" s="804">
        <v>0</v>
      </c>
      <c r="H243" s="829">
        <v>31270</v>
      </c>
      <c r="I243" s="422">
        <f t="shared" si="21"/>
        <v>31270</v>
      </c>
      <c r="J243" s="423">
        <f t="shared" si="22"/>
        <v>37524</v>
      </c>
      <c r="K243" s="831"/>
    </row>
    <row r="244" spans="1:11" s="668" customFormat="1" ht="51.75" customHeight="1">
      <c r="A244" s="746" t="str">
        <f t="shared" si="23"/>
        <v>Л.</v>
      </c>
      <c r="B244" s="747" t="s">
        <v>648</v>
      </c>
      <c r="C244" s="748"/>
      <c r="D244" s="749"/>
      <c r="E244" s="430" t="s">
        <v>1474</v>
      </c>
      <c r="F244" s="421" t="s">
        <v>1471</v>
      </c>
      <c r="G244" s="804">
        <v>0</v>
      </c>
      <c r="H244" s="829">
        <v>34980</v>
      </c>
      <c r="I244" s="422">
        <f t="shared" si="21"/>
        <v>34980</v>
      </c>
      <c r="J244" s="423">
        <f t="shared" si="22"/>
        <v>41976</v>
      </c>
      <c r="K244" s="831"/>
    </row>
    <row r="245" spans="1:11" s="668" customFormat="1" ht="51.75" customHeight="1">
      <c r="A245" s="746" t="str">
        <f t="shared" si="23"/>
        <v>Л.</v>
      </c>
      <c r="B245" s="747" t="s">
        <v>650</v>
      </c>
      <c r="C245" s="748"/>
      <c r="D245" s="749"/>
      <c r="E245" s="430" t="s">
        <v>1475</v>
      </c>
      <c r="F245" s="421" t="s">
        <v>1471</v>
      </c>
      <c r="G245" s="804">
        <v>0</v>
      </c>
      <c r="H245" s="829">
        <v>36040</v>
      </c>
      <c r="I245" s="422">
        <f t="shared" si="21"/>
        <v>36040</v>
      </c>
      <c r="J245" s="423">
        <f t="shared" si="22"/>
        <v>43248</v>
      </c>
      <c r="K245" s="831"/>
    </row>
    <row r="246" spans="1:11" s="668" customFormat="1" ht="27" customHeight="1">
      <c r="A246" s="746" t="str">
        <f t="shared" si="23"/>
        <v>Л.</v>
      </c>
      <c r="B246" s="747" t="s">
        <v>652</v>
      </c>
      <c r="C246" s="748"/>
      <c r="D246" s="749"/>
      <c r="E246" s="750" t="s">
        <v>770</v>
      </c>
      <c r="F246" s="421" t="s">
        <v>766</v>
      </c>
      <c r="G246" s="804">
        <v>0</v>
      </c>
      <c r="H246" s="805">
        <v>12752.1900679755</v>
      </c>
      <c r="I246" s="422">
        <f t="shared" si="21"/>
        <v>12752.19</v>
      </c>
      <c r="J246" s="423">
        <f t="shared" si="22"/>
        <v>15302.63</v>
      </c>
      <c r="K246" s="832"/>
    </row>
    <row r="247" spans="1:12" s="418" customFormat="1" ht="58.5" customHeight="1">
      <c r="A247" s="746" t="str">
        <f t="shared" si="23"/>
        <v>Л.</v>
      </c>
      <c r="B247" s="747" t="s">
        <v>654</v>
      </c>
      <c r="C247" s="748"/>
      <c r="D247" s="749"/>
      <c r="E247" s="430" t="s">
        <v>771</v>
      </c>
      <c r="F247" s="421" t="s">
        <v>766</v>
      </c>
      <c r="G247" s="804">
        <v>0</v>
      </c>
      <c r="H247" s="829">
        <v>2700.8925</v>
      </c>
      <c r="I247" s="422">
        <f t="shared" si="21"/>
        <v>2700.89</v>
      </c>
      <c r="J247" s="423">
        <f t="shared" si="22"/>
        <v>3241.07</v>
      </c>
      <c r="K247" s="673"/>
      <c r="L247" s="668"/>
    </row>
    <row r="248" spans="1:11" s="418" customFormat="1" ht="58.5" customHeight="1">
      <c r="A248" s="746" t="str">
        <f t="shared" si="23"/>
        <v>Л.</v>
      </c>
      <c r="B248" s="747" t="s">
        <v>656</v>
      </c>
      <c r="C248" s="748"/>
      <c r="D248" s="749"/>
      <c r="E248" s="430" t="s">
        <v>772</v>
      </c>
      <c r="F248" s="421" t="s">
        <v>766</v>
      </c>
      <c r="G248" s="804">
        <v>0</v>
      </c>
      <c r="H248" s="829">
        <v>41053.566</v>
      </c>
      <c r="I248" s="422">
        <f t="shared" si="21"/>
        <v>41053.57</v>
      </c>
      <c r="J248" s="423">
        <f t="shared" si="22"/>
        <v>49264.28</v>
      </c>
      <c r="K248" s="673"/>
    </row>
    <row r="249" spans="1:11" s="418" customFormat="1" ht="58.5" customHeight="1">
      <c r="A249" s="746" t="str">
        <f t="shared" si="23"/>
        <v>Л.</v>
      </c>
      <c r="B249" s="747" t="s">
        <v>658</v>
      </c>
      <c r="C249" s="748"/>
      <c r="D249" s="749"/>
      <c r="E249" s="430" t="s">
        <v>772</v>
      </c>
      <c r="F249" s="421" t="s">
        <v>773</v>
      </c>
      <c r="G249" s="804">
        <v>0</v>
      </c>
      <c r="H249" s="829">
        <v>540178.5</v>
      </c>
      <c r="I249" s="422">
        <f t="shared" si="21"/>
        <v>540178.5</v>
      </c>
      <c r="J249" s="423">
        <f t="shared" si="22"/>
        <v>648214.2</v>
      </c>
      <c r="K249" s="673"/>
    </row>
    <row r="250" spans="1:11" s="418" customFormat="1" ht="27" customHeight="1">
      <c r="A250" s="746" t="str">
        <f t="shared" si="23"/>
        <v>Л.</v>
      </c>
      <c r="B250" s="747" t="s">
        <v>660</v>
      </c>
      <c r="C250" s="748"/>
      <c r="D250" s="749"/>
      <c r="E250" s="750" t="s">
        <v>774</v>
      </c>
      <c r="F250" s="421" t="s">
        <v>766</v>
      </c>
      <c r="G250" s="804">
        <v>0</v>
      </c>
      <c r="H250" s="829">
        <v>2968</v>
      </c>
      <c r="I250" s="422">
        <f t="shared" si="21"/>
        <v>2968</v>
      </c>
      <c r="J250" s="423">
        <f t="shared" si="22"/>
        <v>3561.6</v>
      </c>
      <c r="K250" s="673"/>
    </row>
    <row r="251" spans="1:11" s="418" customFormat="1" ht="66.75" customHeight="1">
      <c r="A251" s="746" t="str">
        <f t="shared" si="23"/>
        <v>Л.</v>
      </c>
      <c r="B251" s="747" t="s">
        <v>662</v>
      </c>
      <c r="C251" s="752"/>
      <c r="D251" s="753"/>
      <c r="E251" s="430" t="s">
        <v>775</v>
      </c>
      <c r="F251" s="421" t="s">
        <v>766</v>
      </c>
      <c r="G251" s="804">
        <v>0</v>
      </c>
      <c r="H251" s="830">
        <v>3912.195</v>
      </c>
      <c r="I251" s="422">
        <f t="shared" si="21"/>
        <v>3912.2</v>
      </c>
      <c r="J251" s="423">
        <f t="shared" si="22"/>
        <v>4694.64</v>
      </c>
      <c r="K251" s="673"/>
    </row>
    <row r="252" spans="1:11" s="418" customFormat="1" ht="27" customHeight="1">
      <c r="A252" s="746" t="str">
        <f t="shared" si="23"/>
        <v>Л.</v>
      </c>
      <c r="B252" s="747" t="s">
        <v>664</v>
      </c>
      <c r="C252" s="752"/>
      <c r="D252" s="753"/>
      <c r="E252" s="776" t="s">
        <v>1476</v>
      </c>
      <c r="F252" s="421" t="s">
        <v>766</v>
      </c>
      <c r="G252" s="804">
        <v>0</v>
      </c>
      <c r="H252" s="829">
        <v>8912.94525</v>
      </c>
      <c r="I252" s="422">
        <f t="shared" si="21"/>
        <v>8912.95</v>
      </c>
      <c r="J252" s="423">
        <f t="shared" si="22"/>
        <v>10695.54</v>
      </c>
      <c r="K252" s="672"/>
    </row>
    <row r="253" spans="1:11" s="418" customFormat="1" ht="27" customHeight="1">
      <c r="A253" s="746" t="str">
        <f t="shared" si="23"/>
        <v>Л.</v>
      </c>
      <c r="B253" s="747" t="s">
        <v>666</v>
      </c>
      <c r="C253" s="752"/>
      <c r="D253" s="753"/>
      <c r="E253" s="776" t="s">
        <v>776</v>
      </c>
      <c r="F253" s="421" t="s">
        <v>777</v>
      </c>
      <c r="G253" s="804">
        <v>0</v>
      </c>
      <c r="H253" s="829">
        <v>145.848195</v>
      </c>
      <c r="I253" s="422">
        <f t="shared" si="21"/>
        <v>145.85</v>
      </c>
      <c r="J253" s="423">
        <f t="shared" si="22"/>
        <v>175.02</v>
      </c>
      <c r="K253" s="672"/>
    </row>
    <row r="254" spans="1:10" s="418" customFormat="1" ht="27" customHeight="1">
      <c r="A254" s="746" t="str">
        <f t="shared" si="23"/>
        <v>Л.</v>
      </c>
      <c r="B254" s="747" t="s">
        <v>668</v>
      </c>
      <c r="C254" s="752"/>
      <c r="D254" s="753"/>
      <c r="E254" s="776" t="s">
        <v>1477</v>
      </c>
      <c r="F254" s="421" t="s">
        <v>1065</v>
      </c>
      <c r="G254" s="804">
        <v>0</v>
      </c>
      <c r="H254" s="830">
        <v>1060</v>
      </c>
      <c r="I254" s="422">
        <f t="shared" si="21"/>
        <v>1060</v>
      </c>
      <c r="J254" s="423">
        <f t="shared" si="22"/>
        <v>1272</v>
      </c>
    </row>
    <row r="255" spans="1:10" s="418" customFormat="1" ht="27" customHeight="1">
      <c r="A255" s="746" t="str">
        <f t="shared" si="23"/>
        <v>Л.</v>
      </c>
      <c r="B255" s="747" t="s">
        <v>670</v>
      </c>
      <c r="C255" s="752"/>
      <c r="D255" s="753"/>
      <c r="E255" s="776" t="s">
        <v>778</v>
      </c>
      <c r="F255" s="421" t="s">
        <v>766</v>
      </c>
      <c r="G255" s="804">
        <v>0</v>
      </c>
      <c r="H255" s="829">
        <v>742</v>
      </c>
      <c r="I255" s="422">
        <f t="shared" si="21"/>
        <v>742</v>
      </c>
      <c r="J255" s="423">
        <f t="shared" si="22"/>
        <v>890.4</v>
      </c>
    </row>
    <row r="256" spans="1:10" s="418" customFormat="1" ht="27" customHeight="1">
      <c r="A256" s="751"/>
      <c r="B256" s="444"/>
      <c r="C256" s="752"/>
      <c r="D256" s="753"/>
      <c r="E256" s="776"/>
      <c r="F256" s="428"/>
      <c r="G256" s="806"/>
      <c r="H256" s="807"/>
      <c r="I256" s="425"/>
      <c r="J256" s="426"/>
    </row>
    <row r="257" spans="1:12" s="666" customFormat="1" ht="27" customHeight="1" thickBot="1">
      <c r="A257" s="590" t="s">
        <v>1478</v>
      </c>
      <c r="B257" s="591"/>
      <c r="C257" s="781"/>
      <c r="D257" s="782"/>
      <c r="E257" s="774" t="s">
        <v>779</v>
      </c>
      <c r="F257" s="783"/>
      <c r="G257" s="818"/>
      <c r="H257" s="819"/>
      <c r="I257" s="435"/>
      <c r="J257" s="436"/>
      <c r="L257" s="418"/>
    </row>
    <row r="258" spans="1:10" s="666" customFormat="1" ht="27" customHeight="1">
      <c r="A258" s="784"/>
      <c r="B258" s="445"/>
      <c r="C258" s="785"/>
      <c r="D258" s="786"/>
      <c r="E258" s="775"/>
      <c r="F258" s="787"/>
      <c r="G258" s="820"/>
      <c r="H258" s="821"/>
      <c r="I258" s="437"/>
      <c r="J258" s="438"/>
    </row>
    <row r="259" spans="1:12" s="418" customFormat="1" ht="27" customHeight="1">
      <c r="A259" s="746" t="str">
        <f>+$A$257</f>
        <v>М.</v>
      </c>
      <c r="B259" s="747" t="s">
        <v>588</v>
      </c>
      <c r="C259" s="748"/>
      <c r="D259" s="749"/>
      <c r="E259" s="750" t="s">
        <v>1517</v>
      </c>
      <c r="F259" s="421" t="s">
        <v>766</v>
      </c>
      <c r="G259" s="804">
        <v>0</v>
      </c>
      <c r="H259" s="805">
        <v>2085.1361840372133</v>
      </c>
      <c r="I259" s="422">
        <f aca="true" t="shared" si="24" ref="I259:I266">ROUND(+G259+H259,2)</f>
        <v>2085.14</v>
      </c>
      <c r="J259" s="423">
        <f aca="true" t="shared" si="25" ref="J259:J266">ROUND(+$I259*$J$5,2)</f>
        <v>2502.17</v>
      </c>
      <c r="L259" s="666"/>
    </row>
    <row r="260" spans="1:10" s="418" customFormat="1" ht="27" customHeight="1">
      <c r="A260" s="746" t="str">
        <f aca="true" t="shared" si="26" ref="A260:A266">+$A$257</f>
        <v>М.</v>
      </c>
      <c r="B260" s="747" t="s">
        <v>590</v>
      </c>
      <c r="C260" s="748"/>
      <c r="D260" s="749"/>
      <c r="E260" s="750" t="s">
        <v>1518</v>
      </c>
      <c r="F260" s="421" t="s">
        <v>766</v>
      </c>
      <c r="G260" s="804">
        <v>0</v>
      </c>
      <c r="H260" s="805">
        <v>2043.5730617972617</v>
      </c>
      <c r="I260" s="422">
        <f t="shared" si="24"/>
        <v>2043.57</v>
      </c>
      <c r="J260" s="423">
        <f t="shared" si="25"/>
        <v>2452.28</v>
      </c>
    </row>
    <row r="261" spans="1:10" s="418" customFormat="1" ht="27" customHeight="1">
      <c r="A261" s="746" t="str">
        <f t="shared" si="26"/>
        <v>М.</v>
      </c>
      <c r="B261" s="747" t="s">
        <v>593</v>
      </c>
      <c r="C261" s="748"/>
      <c r="D261" s="749"/>
      <c r="E261" s="750" t="s">
        <v>1519</v>
      </c>
      <c r="F261" s="421" t="s">
        <v>766</v>
      </c>
      <c r="G261" s="804">
        <v>0</v>
      </c>
      <c r="H261" s="805">
        <v>4905.183849221459</v>
      </c>
      <c r="I261" s="422">
        <f t="shared" si="24"/>
        <v>4905.18</v>
      </c>
      <c r="J261" s="423">
        <f t="shared" si="25"/>
        <v>5886.22</v>
      </c>
    </row>
    <row r="262" spans="1:10" s="418" customFormat="1" ht="27" customHeight="1">
      <c r="A262" s="746" t="str">
        <f t="shared" si="26"/>
        <v>М.</v>
      </c>
      <c r="B262" s="747" t="s">
        <v>595</v>
      </c>
      <c r="C262" s="748"/>
      <c r="D262" s="749"/>
      <c r="E262" s="750" t="s">
        <v>1520</v>
      </c>
      <c r="F262" s="421" t="s">
        <v>766</v>
      </c>
      <c r="G262" s="804">
        <v>0</v>
      </c>
      <c r="H262" s="805">
        <v>5216.321426706839</v>
      </c>
      <c r="I262" s="422">
        <f t="shared" si="24"/>
        <v>5216.32</v>
      </c>
      <c r="J262" s="423">
        <f t="shared" si="25"/>
        <v>6259.58</v>
      </c>
    </row>
    <row r="263" spans="1:12" s="668" customFormat="1" ht="27" customHeight="1">
      <c r="A263" s="746" t="str">
        <f t="shared" si="26"/>
        <v>М.</v>
      </c>
      <c r="B263" s="747" t="s">
        <v>598</v>
      </c>
      <c r="C263" s="748"/>
      <c r="D263" s="749"/>
      <c r="E263" s="750" t="s">
        <v>1521</v>
      </c>
      <c r="F263" s="421" t="s">
        <v>766</v>
      </c>
      <c r="G263" s="804">
        <v>0</v>
      </c>
      <c r="H263" s="805">
        <v>1576.6291556947986</v>
      </c>
      <c r="I263" s="422">
        <f t="shared" si="24"/>
        <v>1576.63</v>
      </c>
      <c r="J263" s="423">
        <f t="shared" si="25"/>
        <v>1891.96</v>
      </c>
      <c r="L263" s="418"/>
    </row>
    <row r="264" spans="1:10" s="668" customFormat="1" ht="27" customHeight="1">
      <c r="A264" s="746" t="str">
        <f t="shared" si="26"/>
        <v>М.</v>
      </c>
      <c r="B264" s="747" t="s">
        <v>600</v>
      </c>
      <c r="C264" s="748"/>
      <c r="D264" s="749"/>
      <c r="E264" s="750" t="s">
        <v>1522</v>
      </c>
      <c r="F264" s="421" t="s">
        <v>766</v>
      </c>
      <c r="G264" s="804">
        <v>0</v>
      </c>
      <c r="H264" s="805">
        <v>1923.6923495587084</v>
      </c>
      <c r="I264" s="422">
        <f t="shared" si="24"/>
        <v>1923.69</v>
      </c>
      <c r="J264" s="423">
        <f t="shared" si="25"/>
        <v>2308.43</v>
      </c>
    </row>
    <row r="265" spans="1:10" s="418" customFormat="1" ht="27" customHeight="1">
      <c r="A265" s="746" t="str">
        <f t="shared" si="26"/>
        <v>М.</v>
      </c>
      <c r="B265" s="747" t="s">
        <v>601</v>
      </c>
      <c r="C265" s="752"/>
      <c r="D265" s="753"/>
      <c r="E265" s="776" t="s">
        <v>780</v>
      </c>
      <c r="F265" s="421" t="s">
        <v>1479</v>
      </c>
      <c r="G265" s="804">
        <v>0</v>
      </c>
      <c r="H265" s="805">
        <v>2092.683807100783</v>
      </c>
      <c r="I265" s="422">
        <f t="shared" si="24"/>
        <v>2092.68</v>
      </c>
      <c r="J265" s="426">
        <f t="shared" si="25"/>
        <v>2511.22</v>
      </c>
    </row>
    <row r="266" spans="1:10" s="418" customFormat="1" ht="39" customHeight="1">
      <c r="A266" s="746" t="str">
        <f t="shared" si="26"/>
        <v>М.</v>
      </c>
      <c r="B266" s="747" t="s">
        <v>602</v>
      </c>
      <c r="C266" s="752"/>
      <c r="D266" s="753"/>
      <c r="E266" s="788" t="s">
        <v>1480</v>
      </c>
      <c r="F266" s="789" t="s">
        <v>1481</v>
      </c>
      <c r="G266" s="822">
        <v>0</v>
      </c>
      <c r="H266" s="823">
        <v>420</v>
      </c>
      <c r="I266" s="422">
        <f t="shared" si="24"/>
        <v>420</v>
      </c>
      <c r="J266" s="790">
        <f t="shared" si="25"/>
        <v>504</v>
      </c>
    </row>
    <row r="267" spans="1:10" s="418" customFormat="1" ht="27" customHeight="1">
      <c r="A267" s="751"/>
      <c r="B267" s="444"/>
      <c r="C267" s="752"/>
      <c r="D267" s="753"/>
      <c r="E267" s="776"/>
      <c r="F267" s="428"/>
      <c r="G267" s="806"/>
      <c r="H267" s="807"/>
      <c r="I267" s="425"/>
      <c r="J267" s="426"/>
    </row>
    <row r="268" spans="1:10" s="418" customFormat="1" ht="27" customHeight="1" thickBot="1">
      <c r="A268" s="590" t="s">
        <v>1482</v>
      </c>
      <c r="B268" s="591"/>
      <c r="C268" s="791"/>
      <c r="D268" s="731"/>
      <c r="E268" s="774" t="s">
        <v>781</v>
      </c>
      <c r="F268" s="432"/>
      <c r="G268" s="812"/>
      <c r="H268" s="813"/>
      <c r="I268" s="440"/>
      <c r="J268" s="441"/>
    </row>
    <row r="269" spans="1:10" s="418" customFormat="1" ht="27" customHeight="1">
      <c r="A269" s="751"/>
      <c r="B269" s="445"/>
      <c r="C269" s="768"/>
      <c r="D269" s="757"/>
      <c r="E269" s="775"/>
      <c r="F269" s="434"/>
      <c r="G269" s="817"/>
      <c r="H269" s="814"/>
      <c r="I269" s="442"/>
      <c r="J269" s="443"/>
    </row>
    <row r="270" spans="1:11" s="418" customFormat="1" ht="65.25" customHeight="1">
      <c r="A270" s="746" t="str">
        <f>+A268</f>
        <v>Н.</v>
      </c>
      <c r="B270" s="792" t="s">
        <v>588</v>
      </c>
      <c r="C270" s="752"/>
      <c r="D270" s="753"/>
      <c r="E270" s="430" t="s">
        <v>782</v>
      </c>
      <c r="F270" s="429" t="s">
        <v>1483</v>
      </c>
      <c r="G270" s="822">
        <v>0</v>
      </c>
      <c r="H270" s="829">
        <v>177.03810159</v>
      </c>
      <c r="I270" s="422">
        <f aca="true" t="shared" si="27" ref="I270:I284">ROUND(+G270+H270,2)</f>
        <v>177.04</v>
      </c>
      <c r="J270" s="790">
        <f aca="true" t="shared" si="28" ref="J270:J284">ROUND(+$I270*$J$5,2)</f>
        <v>212.45</v>
      </c>
      <c r="K270" s="672"/>
    </row>
    <row r="271" spans="1:11" s="418" customFormat="1" ht="65.25" customHeight="1">
      <c r="A271" s="746" t="str">
        <f>+A270</f>
        <v>Н.</v>
      </c>
      <c r="B271" s="792" t="s">
        <v>590</v>
      </c>
      <c r="C271" s="752"/>
      <c r="D271" s="753"/>
      <c r="E271" s="430" t="s">
        <v>783</v>
      </c>
      <c r="F271" s="429" t="s">
        <v>1483</v>
      </c>
      <c r="G271" s="822">
        <v>0</v>
      </c>
      <c r="H271" s="829">
        <v>229.69470177000002</v>
      </c>
      <c r="I271" s="422">
        <f t="shared" si="27"/>
        <v>229.69</v>
      </c>
      <c r="J271" s="790">
        <f t="shared" si="28"/>
        <v>275.63</v>
      </c>
      <c r="K271" s="672"/>
    </row>
    <row r="272" spans="1:11" s="418" customFormat="1" ht="65.25" customHeight="1">
      <c r="A272" s="746" t="str">
        <f aca="true" t="shared" si="29" ref="A272:A284">+A271</f>
        <v>Н.</v>
      </c>
      <c r="B272" s="792" t="s">
        <v>593</v>
      </c>
      <c r="C272" s="752"/>
      <c r="D272" s="753"/>
      <c r="E272" s="430" t="s">
        <v>784</v>
      </c>
      <c r="F272" s="429" t="s">
        <v>1483</v>
      </c>
      <c r="G272" s="822">
        <v>0</v>
      </c>
      <c r="H272" s="829">
        <v>282.35130195000005</v>
      </c>
      <c r="I272" s="422">
        <f t="shared" si="27"/>
        <v>282.35</v>
      </c>
      <c r="J272" s="790">
        <f t="shared" si="28"/>
        <v>338.82</v>
      </c>
      <c r="K272" s="672"/>
    </row>
    <row r="273" spans="1:11" s="418" customFormat="1" ht="65.25" customHeight="1">
      <c r="A273" s="746" t="str">
        <f t="shared" si="29"/>
        <v>Н.</v>
      </c>
      <c r="B273" s="792" t="s">
        <v>595</v>
      </c>
      <c r="C273" s="752"/>
      <c r="D273" s="753"/>
      <c r="E273" s="430" t="s">
        <v>785</v>
      </c>
      <c r="F273" s="429" t="s">
        <v>1483</v>
      </c>
      <c r="G273" s="822">
        <v>0</v>
      </c>
      <c r="H273" s="829">
        <v>334.99709856</v>
      </c>
      <c r="I273" s="422">
        <f t="shared" si="27"/>
        <v>335</v>
      </c>
      <c r="J273" s="790">
        <f t="shared" si="28"/>
        <v>402</v>
      </c>
      <c r="K273" s="672"/>
    </row>
    <row r="274" spans="1:11" s="418" customFormat="1" ht="65.25" customHeight="1">
      <c r="A274" s="746" t="str">
        <f t="shared" si="29"/>
        <v>Н.</v>
      </c>
      <c r="B274" s="792" t="s">
        <v>598</v>
      </c>
      <c r="C274" s="752"/>
      <c r="D274" s="753"/>
      <c r="E274" s="430" t="s">
        <v>786</v>
      </c>
      <c r="F274" s="429" t="s">
        <v>1483</v>
      </c>
      <c r="G274" s="822">
        <v>0</v>
      </c>
      <c r="H274" s="829">
        <v>387.65369874</v>
      </c>
      <c r="I274" s="422">
        <f t="shared" si="27"/>
        <v>387.65</v>
      </c>
      <c r="J274" s="790">
        <f t="shared" si="28"/>
        <v>465.18</v>
      </c>
      <c r="K274" s="672"/>
    </row>
    <row r="275" spans="1:11" s="418" customFormat="1" ht="65.25" customHeight="1">
      <c r="A275" s="746" t="str">
        <f t="shared" si="29"/>
        <v>Н.</v>
      </c>
      <c r="B275" s="792" t="s">
        <v>600</v>
      </c>
      <c r="C275" s="752"/>
      <c r="D275" s="753"/>
      <c r="E275" s="430" t="s">
        <v>787</v>
      </c>
      <c r="F275" s="429" t="s">
        <v>1483</v>
      </c>
      <c r="G275" s="822">
        <v>0</v>
      </c>
      <c r="H275" s="829">
        <v>650.9150925</v>
      </c>
      <c r="I275" s="422">
        <f t="shared" si="27"/>
        <v>650.92</v>
      </c>
      <c r="J275" s="790">
        <f t="shared" si="28"/>
        <v>781.1</v>
      </c>
      <c r="K275" s="672"/>
    </row>
    <row r="276" spans="1:11" s="418" customFormat="1" ht="65.25" customHeight="1">
      <c r="A276" s="746" t="str">
        <f t="shared" si="29"/>
        <v>Н.</v>
      </c>
      <c r="B276" s="792" t="s">
        <v>601</v>
      </c>
      <c r="C276" s="752"/>
      <c r="D276" s="753"/>
      <c r="E276" s="430" t="s">
        <v>788</v>
      </c>
      <c r="F276" s="429" t="s">
        <v>1483</v>
      </c>
      <c r="G276" s="822">
        <v>0</v>
      </c>
      <c r="H276" s="829">
        <v>914.1764862599999</v>
      </c>
      <c r="I276" s="422">
        <f t="shared" si="27"/>
        <v>914.18</v>
      </c>
      <c r="J276" s="790">
        <f t="shared" si="28"/>
        <v>1097.02</v>
      </c>
      <c r="K276" s="672"/>
    </row>
    <row r="277" spans="1:11" s="418" customFormat="1" ht="65.25" customHeight="1">
      <c r="A277" s="746" t="str">
        <f t="shared" si="29"/>
        <v>Н.</v>
      </c>
      <c r="B277" s="792" t="s">
        <v>602</v>
      </c>
      <c r="C277" s="752"/>
      <c r="D277" s="753"/>
      <c r="E277" s="430" t="s">
        <v>789</v>
      </c>
      <c r="F277" s="429" t="s">
        <v>1483</v>
      </c>
      <c r="G277" s="822">
        <v>0</v>
      </c>
      <c r="H277" s="829">
        <v>1177.43788002</v>
      </c>
      <c r="I277" s="422">
        <f t="shared" si="27"/>
        <v>1177.44</v>
      </c>
      <c r="J277" s="790">
        <f t="shared" si="28"/>
        <v>1412.93</v>
      </c>
      <c r="K277" s="672"/>
    </row>
    <row r="278" spans="1:11" s="418" customFormat="1" ht="65.25" customHeight="1">
      <c r="A278" s="746" t="str">
        <f t="shared" si="29"/>
        <v>Н.</v>
      </c>
      <c r="B278" s="792" t="s">
        <v>603</v>
      </c>
      <c r="C278" s="752"/>
      <c r="D278" s="753"/>
      <c r="E278" s="430" t="s">
        <v>790</v>
      </c>
      <c r="F278" s="429" t="s">
        <v>1483</v>
      </c>
      <c r="G278" s="822">
        <v>0</v>
      </c>
      <c r="H278" s="829">
        <v>1440.6992737799999</v>
      </c>
      <c r="I278" s="422">
        <f t="shared" si="27"/>
        <v>1440.7</v>
      </c>
      <c r="J278" s="790">
        <f t="shared" si="28"/>
        <v>1728.84</v>
      </c>
      <c r="K278" s="672"/>
    </row>
    <row r="279" spans="1:11" s="418" customFormat="1" ht="65.25" customHeight="1">
      <c r="A279" s="746" t="str">
        <f t="shared" si="29"/>
        <v>Н.</v>
      </c>
      <c r="B279" s="792" t="s">
        <v>604</v>
      </c>
      <c r="C279" s="752"/>
      <c r="D279" s="753"/>
      <c r="E279" s="430" t="s">
        <v>791</v>
      </c>
      <c r="F279" s="429" t="s">
        <v>1483</v>
      </c>
      <c r="G279" s="822">
        <v>0</v>
      </c>
      <c r="H279" s="829">
        <v>1703.96066754</v>
      </c>
      <c r="I279" s="422">
        <f t="shared" si="27"/>
        <v>1703.96</v>
      </c>
      <c r="J279" s="790">
        <f t="shared" si="28"/>
        <v>2044.75</v>
      </c>
      <c r="K279" s="672"/>
    </row>
    <row r="280" spans="1:11" s="418" customFormat="1" ht="65.25" customHeight="1">
      <c r="A280" s="746" t="str">
        <f t="shared" si="29"/>
        <v>Н.</v>
      </c>
      <c r="B280" s="792" t="s">
        <v>606</v>
      </c>
      <c r="C280" s="752"/>
      <c r="D280" s="753"/>
      <c r="E280" s="430" t="s">
        <v>792</v>
      </c>
      <c r="F280" s="429" t="s">
        <v>597</v>
      </c>
      <c r="G280" s="822">
        <v>0</v>
      </c>
      <c r="H280" s="829">
        <v>47416.86873</v>
      </c>
      <c r="I280" s="422">
        <f t="shared" si="27"/>
        <v>47416.87</v>
      </c>
      <c r="J280" s="790">
        <f t="shared" si="28"/>
        <v>56900.24</v>
      </c>
      <c r="K280" s="672"/>
    </row>
    <row r="281" spans="1:10" s="418" customFormat="1" ht="27" customHeight="1">
      <c r="A281" s="746" t="str">
        <f t="shared" si="29"/>
        <v>Н.</v>
      </c>
      <c r="B281" s="792" t="s">
        <v>609</v>
      </c>
      <c r="C281" s="752"/>
      <c r="D281" s="753"/>
      <c r="E281" s="788" t="s">
        <v>793</v>
      </c>
      <c r="F281" s="429" t="s">
        <v>794</v>
      </c>
      <c r="G281" s="822">
        <v>0</v>
      </c>
      <c r="H281" s="829">
        <v>7000</v>
      </c>
      <c r="I281" s="422">
        <f t="shared" si="27"/>
        <v>7000</v>
      </c>
      <c r="J281" s="790">
        <f t="shared" si="28"/>
        <v>8400</v>
      </c>
    </row>
    <row r="282" spans="1:10" s="418" customFormat="1" ht="27" customHeight="1">
      <c r="A282" s="746" t="str">
        <f t="shared" si="29"/>
        <v>Н.</v>
      </c>
      <c r="B282" s="792" t="s">
        <v>611</v>
      </c>
      <c r="C282" s="752"/>
      <c r="D282" s="753"/>
      <c r="E282" s="788" t="s">
        <v>795</v>
      </c>
      <c r="F282" s="429" t="s">
        <v>794</v>
      </c>
      <c r="G282" s="822">
        <v>0</v>
      </c>
      <c r="H282" s="829">
        <v>11000</v>
      </c>
      <c r="I282" s="422">
        <f t="shared" si="27"/>
        <v>11000</v>
      </c>
      <c r="J282" s="790">
        <f t="shared" si="28"/>
        <v>13200</v>
      </c>
    </row>
    <row r="283" spans="1:10" s="418" customFormat="1" ht="27" customHeight="1">
      <c r="A283" s="746" t="str">
        <f t="shared" si="29"/>
        <v>Н.</v>
      </c>
      <c r="B283" s="792" t="s">
        <v>621</v>
      </c>
      <c r="C283" s="752"/>
      <c r="D283" s="753"/>
      <c r="E283" s="788" t="s">
        <v>796</v>
      </c>
      <c r="F283" s="429" t="s">
        <v>794</v>
      </c>
      <c r="G283" s="822">
        <v>0</v>
      </c>
      <c r="H283" s="829">
        <v>17000</v>
      </c>
      <c r="I283" s="422">
        <f t="shared" si="27"/>
        <v>17000</v>
      </c>
      <c r="J283" s="790">
        <f t="shared" si="28"/>
        <v>20400</v>
      </c>
    </row>
    <row r="284" spans="1:10" s="418" customFormat="1" ht="27" customHeight="1">
      <c r="A284" s="746" t="str">
        <f t="shared" si="29"/>
        <v>Н.</v>
      </c>
      <c r="B284" s="792" t="s">
        <v>622</v>
      </c>
      <c r="C284" s="748"/>
      <c r="D284" s="749"/>
      <c r="E284" s="793" t="s">
        <v>797</v>
      </c>
      <c r="F284" s="429" t="s">
        <v>794</v>
      </c>
      <c r="G284" s="822">
        <v>0</v>
      </c>
      <c r="H284" s="829">
        <v>19000</v>
      </c>
      <c r="I284" s="422">
        <f t="shared" si="27"/>
        <v>19000</v>
      </c>
      <c r="J284" s="794">
        <f t="shared" si="28"/>
        <v>22800</v>
      </c>
    </row>
    <row r="285" spans="1:10" s="418" customFormat="1" ht="27" customHeight="1">
      <c r="A285" s="772"/>
      <c r="B285" s="795"/>
      <c r="C285" s="770"/>
      <c r="D285" s="740"/>
      <c r="E285" s="796"/>
      <c r="F285" s="797"/>
      <c r="G285" s="824"/>
      <c r="H285" s="798"/>
      <c r="I285" s="449"/>
      <c r="J285" s="799"/>
    </row>
    <row r="286" spans="1:10" s="418" customFormat="1" ht="27" customHeight="1" thickBot="1">
      <c r="A286" s="590" t="s">
        <v>1484</v>
      </c>
      <c r="B286" s="591"/>
      <c r="C286" s="791"/>
      <c r="D286" s="731"/>
      <c r="E286" s="774" t="s">
        <v>798</v>
      </c>
      <c r="F286" s="432"/>
      <c r="G286" s="812"/>
      <c r="H286" s="813"/>
      <c r="I286" s="440"/>
      <c r="J286" s="441"/>
    </row>
    <row r="287" spans="1:10" s="418" customFormat="1" ht="27" customHeight="1">
      <c r="A287" s="751"/>
      <c r="B287" s="777"/>
      <c r="C287" s="768"/>
      <c r="D287" s="757"/>
      <c r="E287" s="775"/>
      <c r="F287" s="434"/>
      <c r="G287" s="817"/>
      <c r="H287" s="814"/>
      <c r="I287" s="442"/>
      <c r="J287" s="443"/>
    </row>
    <row r="288" spans="1:10" s="418" customFormat="1" ht="27" customHeight="1">
      <c r="A288" s="746" t="str">
        <f>+A286</f>
        <v>О.</v>
      </c>
      <c r="B288" s="747"/>
      <c r="C288" s="748"/>
      <c r="D288" s="749"/>
      <c r="E288" s="750" t="s">
        <v>799</v>
      </c>
      <c r="F288" s="421"/>
      <c r="G288" s="804"/>
      <c r="H288" s="805"/>
      <c r="I288" s="422"/>
      <c r="J288" s="423"/>
    </row>
    <row r="289" spans="1:13" s="418" customFormat="1" ht="27" customHeight="1">
      <c r="A289" s="746" t="str">
        <f>+A288</f>
        <v>О.</v>
      </c>
      <c r="B289" s="747" t="s">
        <v>588</v>
      </c>
      <c r="C289" s="748"/>
      <c r="D289" s="749"/>
      <c r="E289" s="750" t="s">
        <v>800</v>
      </c>
      <c r="F289" s="421" t="s">
        <v>801</v>
      </c>
      <c r="G289" s="804">
        <v>0</v>
      </c>
      <c r="H289" s="829">
        <v>124781.2335</v>
      </c>
      <c r="I289" s="422">
        <f>ROUND(+G289+H289,2)</f>
        <v>124781.23</v>
      </c>
      <c r="J289" s="423">
        <f>ROUND(+$I289*$J$5,2)</f>
        <v>149737.48</v>
      </c>
      <c r="K289" s="672"/>
      <c r="L289" s="652"/>
      <c r="M289" s="652"/>
    </row>
    <row r="290" spans="1:13" s="418" customFormat="1" ht="27" customHeight="1">
      <c r="A290" s="746" t="str">
        <f aca="true" t="shared" si="30" ref="A290:A302">+A289</f>
        <v>О.</v>
      </c>
      <c r="B290" s="747" t="s">
        <v>590</v>
      </c>
      <c r="C290" s="748"/>
      <c r="D290" s="749"/>
      <c r="E290" s="750" t="s">
        <v>802</v>
      </c>
      <c r="F290" s="421" t="s">
        <v>801</v>
      </c>
      <c r="G290" s="804">
        <v>0</v>
      </c>
      <c r="H290" s="829">
        <v>187171.85025</v>
      </c>
      <c r="I290" s="422">
        <f>ROUND(+G290+H290,2)</f>
        <v>187171.85</v>
      </c>
      <c r="J290" s="423">
        <f>ROUND(+$I290*$J$5,2)</f>
        <v>224606.22</v>
      </c>
      <c r="K290" s="672"/>
      <c r="L290" s="833"/>
      <c r="M290" s="652"/>
    </row>
    <row r="291" spans="1:13" s="418" customFormat="1" ht="27" customHeight="1">
      <c r="A291" s="746" t="str">
        <f t="shared" si="30"/>
        <v>О.</v>
      </c>
      <c r="B291" s="747" t="s">
        <v>593</v>
      </c>
      <c r="C291" s="748"/>
      <c r="D291" s="749"/>
      <c r="E291" s="750" t="s">
        <v>803</v>
      </c>
      <c r="F291" s="421" t="s">
        <v>801</v>
      </c>
      <c r="G291" s="804">
        <v>0</v>
      </c>
      <c r="H291" s="829">
        <v>311953.08375</v>
      </c>
      <c r="I291" s="422">
        <f>ROUND(+G291+H291,2)</f>
        <v>311953.08</v>
      </c>
      <c r="J291" s="423">
        <f>ROUND(+$I291*$J$5,2)</f>
        <v>374343.7</v>
      </c>
      <c r="K291" s="672"/>
      <c r="L291" s="652"/>
      <c r="M291" s="652"/>
    </row>
    <row r="292" spans="1:13" s="418" customFormat="1" ht="27" customHeight="1">
      <c r="A292" s="746" t="str">
        <f t="shared" si="30"/>
        <v>О.</v>
      </c>
      <c r="B292" s="747" t="s">
        <v>595</v>
      </c>
      <c r="C292" s="748"/>
      <c r="D292" s="749"/>
      <c r="E292" s="750" t="s">
        <v>804</v>
      </c>
      <c r="F292" s="421" t="s">
        <v>766</v>
      </c>
      <c r="G292" s="804">
        <v>0</v>
      </c>
      <c r="H292" s="829">
        <v>21607.14</v>
      </c>
      <c r="I292" s="422">
        <f>ROUND(+G292+H292,2)</f>
        <v>21607.14</v>
      </c>
      <c r="J292" s="423">
        <f>ROUND(+$I292*$J$5,2)</f>
        <v>25928.57</v>
      </c>
      <c r="K292" s="672"/>
      <c r="L292" s="652"/>
      <c r="M292" s="652"/>
    </row>
    <row r="293" spans="1:13" s="418" customFormat="1" ht="27" customHeight="1">
      <c r="A293" s="746"/>
      <c r="B293" s="747"/>
      <c r="C293" s="748"/>
      <c r="D293" s="749"/>
      <c r="E293" s="750" t="s">
        <v>805</v>
      </c>
      <c r="F293" s="421"/>
      <c r="G293" s="804"/>
      <c r="H293" s="829"/>
      <c r="I293" s="422"/>
      <c r="J293" s="423"/>
      <c r="K293" s="672"/>
      <c r="L293" s="652"/>
      <c r="M293" s="652"/>
    </row>
    <row r="294" spans="1:13" s="418" customFormat="1" ht="27" customHeight="1">
      <c r="A294" s="746" t="str">
        <f>+A292</f>
        <v>О.</v>
      </c>
      <c r="B294" s="747" t="s">
        <v>598</v>
      </c>
      <c r="C294" s="748"/>
      <c r="D294" s="749"/>
      <c r="E294" s="750" t="s">
        <v>1075</v>
      </c>
      <c r="F294" s="421" t="s">
        <v>777</v>
      </c>
      <c r="G294" s="804">
        <v>0</v>
      </c>
      <c r="H294" s="829">
        <v>12478.12335</v>
      </c>
      <c r="I294" s="422">
        <f>ROUND(+G294+H294,2)</f>
        <v>12478.12</v>
      </c>
      <c r="J294" s="423">
        <f>ROUND(+$I294*$J$5,2)</f>
        <v>14973.74</v>
      </c>
      <c r="K294" s="672"/>
      <c r="L294" s="652"/>
      <c r="M294" s="652"/>
    </row>
    <row r="295" spans="1:13" s="418" customFormat="1" ht="27" customHeight="1">
      <c r="A295" s="746" t="str">
        <f t="shared" si="30"/>
        <v>О.</v>
      </c>
      <c r="B295" s="747" t="s">
        <v>600</v>
      </c>
      <c r="C295" s="748"/>
      <c r="D295" s="749"/>
      <c r="E295" s="750" t="s">
        <v>1076</v>
      </c>
      <c r="F295" s="421" t="s">
        <v>777</v>
      </c>
      <c r="G295" s="804">
        <v>0</v>
      </c>
      <c r="H295" s="829">
        <v>18717.185025</v>
      </c>
      <c r="I295" s="422">
        <f>ROUND(+G295+H295,2)</f>
        <v>18717.19</v>
      </c>
      <c r="J295" s="423">
        <f>ROUND(+$I295*$J$5,2)</f>
        <v>22460.63</v>
      </c>
      <c r="K295" s="672"/>
      <c r="L295" s="652"/>
      <c r="M295" s="652"/>
    </row>
    <row r="296" spans="1:13" s="418" customFormat="1" ht="27" customHeight="1">
      <c r="A296" s="746" t="str">
        <f t="shared" si="30"/>
        <v>О.</v>
      </c>
      <c r="B296" s="747" t="s">
        <v>601</v>
      </c>
      <c r="C296" s="748"/>
      <c r="D296" s="749"/>
      <c r="E296" s="750" t="s">
        <v>1077</v>
      </c>
      <c r="F296" s="421" t="s">
        <v>777</v>
      </c>
      <c r="G296" s="804">
        <v>0</v>
      </c>
      <c r="H296" s="829">
        <v>24956.2467</v>
      </c>
      <c r="I296" s="422">
        <f>ROUND(+G296+H296,2)</f>
        <v>24956.25</v>
      </c>
      <c r="J296" s="423">
        <f>ROUND(+$I296*$J$5,2)</f>
        <v>29947.5</v>
      </c>
      <c r="K296" s="672"/>
      <c r="L296" s="652"/>
      <c r="M296" s="652"/>
    </row>
    <row r="297" spans="1:13" s="418" customFormat="1" ht="27" customHeight="1">
      <c r="A297" s="746" t="str">
        <f t="shared" si="30"/>
        <v>О.</v>
      </c>
      <c r="B297" s="747" t="s">
        <v>602</v>
      </c>
      <c r="C297" s="748"/>
      <c r="D297" s="749"/>
      <c r="E297" s="750" t="s">
        <v>806</v>
      </c>
      <c r="F297" s="421" t="s">
        <v>777</v>
      </c>
      <c r="G297" s="804">
        <v>0</v>
      </c>
      <c r="H297" s="829">
        <v>31195.308375</v>
      </c>
      <c r="I297" s="422">
        <f>ROUND(+G297+H297,2)</f>
        <v>31195.31</v>
      </c>
      <c r="J297" s="423">
        <f>ROUND(+$I297*$J$5,2)</f>
        <v>37434.37</v>
      </c>
      <c r="K297" s="672"/>
      <c r="L297" s="652"/>
      <c r="M297" s="652"/>
    </row>
    <row r="298" spans="1:13" s="418" customFormat="1" ht="27" customHeight="1">
      <c r="A298" s="746"/>
      <c r="B298" s="747"/>
      <c r="C298" s="748"/>
      <c r="D298" s="749"/>
      <c r="E298" s="750" t="s">
        <v>807</v>
      </c>
      <c r="F298" s="421"/>
      <c r="G298" s="804"/>
      <c r="H298" s="829"/>
      <c r="I298" s="422"/>
      <c r="J298" s="423"/>
      <c r="K298" s="672"/>
      <c r="L298" s="652"/>
      <c r="M298" s="652"/>
    </row>
    <row r="299" spans="1:13" s="418" customFormat="1" ht="27" customHeight="1">
      <c r="A299" s="746" t="str">
        <f>+A297</f>
        <v>О.</v>
      </c>
      <c r="B299" s="747" t="s">
        <v>603</v>
      </c>
      <c r="C299" s="748"/>
      <c r="D299" s="749"/>
      <c r="E299" s="750" t="s">
        <v>1075</v>
      </c>
      <c r="F299" s="421" t="s">
        <v>766</v>
      </c>
      <c r="G299" s="804">
        <v>0</v>
      </c>
      <c r="H299" s="829">
        <v>1247.812335</v>
      </c>
      <c r="I299" s="422">
        <f>ROUND(+G299+H299,2)</f>
        <v>1247.81</v>
      </c>
      <c r="J299" s="423">
        <f>ROUND(+$I299*$J$5,2)</f>
        <v>1497.37</v>
      </c>
      <c r="K299" s="672"/>
      <c r="L299" s="652"/>
      <c r="M299" s="652"/>
    </row>
    <row r="300" spans="1:13" s="418" customFormat="1" ht="27" customHeight="1">
      <c r="A300" s="746" t="str">
        <f t="shared" si="30"/>
        <v>О.</v>
      </c>
      <c r="B300" s="747" t="s">
        <v>604</v>
      </c>
      <c r="C300" s="748"/>
      <c r="D300" s="749"/>
      <c r="E300" s="750" t="s">
        <v>1076</v>
      </c>
      <c r="F300" s="421" t="s">
        <v>766</v>
      </c>
      <c r="G300" s="804">
        <v>0</v>
      </c>
      <c r="H300" s="829">
        <v>1871.178324</v>
      </c>
      <c r="I300" s="422">
        <f>ROUND(+G300+H300,2)</f>
        <v>1871.18</v>
      </c>
      <c r="J300" s="423">
        <f>ROUND(+$I300*$J$5,2)</f>
        <v>2245.42</v>
      </c>
      <c r="K300" s="672"/>
      <c r="L300" s="652"/>
      <c r="M300" s="652"/>
    </row>
    <row r="301" spans="1:13" s="418" customFormat="1" ht="27" customHeight="1">
      <c r="A301" s="746" t="str">
        <f t="shared" si="30"/>
        <v>О.</v>
      </c>
      <c r="B301" s="747" t="s">
        <v>606</v>
      </c>
      <c r="C301" s="748"/>
      <c r="D301" s="749"/>
      <c r="E301" s="750" t="s">
        <v>1077</v>
      </c>
      <c r="F301" s="421" t="s">
        <v>766</v>
      </c>
      <c r="G301" s="804">
        <v>0</v>
      </c>
      <c r="H301" s="829">
        <v>2495.62467</v>
      </c>
      <c r="I301" s="422">
        <f>ROUND(+G301+H301,2)</f>
        <v>2495.62</v>
      </c>
      <c r="J301" s="423">
        <f>ROUND(+$I301*$J$5,2)</f>
        <v>2994.74</v>
      </c>
      <c r="K301" s="672"/>
      <c r="L301" s="652"/>
      <c r="M301" s="652"/>
    </row>
    <row r="302" spans="1:13" s="418" customFormat="1" ht="27" customHeight="1">
      <c r="A302" s="746" t="str">
        <f t="shared" si="30"/>
        <v>О.</v>
      </c>
      <c r="B302" s="747" t="s">
        <v>609</v>
      </c>
      <c r="C302" s="748"/>
      <c r="D302" s="749"/>
      <c r="E302" s="750" t="s">
        <v>806</v>
      </c>
      <c r="F302" s="421" t="s">
        <v>766</v>
      </c>
      <c r="G302" s="804">
        <v>0</v>
      </c>
      <c r="H302" s="829">
        <v>3120.071016</v>
      </c>
      <c r="I302" s="422">
        <f>ROUND(+G302+H302,2)</f>
        <v>3120.07</v>
      </c>
      <c r="J302" s="423">
        <f>ROUND(+$I302*$J$5,2)</f>
        <v>3744.08</v>
      </c>
      <c r="K302" s="672"/>
      <c r="L302" s="652"/>
      <c r="M302" s="652"/>
    </row>
    <row r="303" spans="1:13" s="418" customFormat="1" ht="27" customHeight="1">
      <c r="A303" s="751"/>
      <c r="B303" s="444"/>
      <c r="C303" s="752"/>
      <c r="D303" s="753"/>
      <c r="E303" s="776"/>
      <c r="F303" s="428"/>
      <c r="G303" s="806"/>
      <c r="H303" s="807"/>
      <c r="I303" s="425"/>
      <c r="J303" s="426"/>
      <c r="K303" s="673"/>
      <c r="L303" s="652"/>
      <c r="M303" s="652"/>
    </row>
    <row r="304" spans="1:13" s="418" customFormat="1" ht="27" customHeight="1" thickBot="1">
      <c r="A304" s="590" t="s">
        <v>1485</v>
      </c>
      <c r="B304" s="591"/>
      <c r="C304" s="791"/>
      <c r="D304" s="731"/>
      <c r="E304" s="800" t="s">
        <v>808</v>
      </c>
      <c r="F304" s="432"/>
      <c r="G304" s="812"/>
      <c r="H304" s="813"/>
      <c r="I304" s="440"/>
      <c r="J304" s="441"/>
      <c r="K304" s="673"/>
      <c r="L304" s="652"/>
      <c r="M304" s="652"/>
    </row>
    <row r="305" spans="1:13" s="418" customFormat="1" ht="27" customHeight="1">
      <c r="A305" s="751"/>
      <c r="B305" s="445"/>
      <c r="C305" s="768"/>
      <c r="D305" s="757"/>
      <c r="E305" s="801"/>
      <c r="F305" s="434"/>
      <c r="G305" s="817"/>
      <c r="H305" s="814"/>
      <c r="I305" s="442"/>
      <c r="J305" s="443"/>
      <c r="K305" s="673"/>
      <c r="L305" s="652"/>
      <c r="M305" s="652"/>
    </row>
    <row r="306" spans="1:13" s="418" customFormat="1" ht="27" customHeight="1">
      <c r="A306" s="746" t="str">
        <f>+A304</f>
        <v>П.</v>
      </c>
      <c r="B306" s="747" t="s">
        <v>588</v>
      </c>
      <c r="C306" s="748"/>
      <c r="D306" s="749"/>
      <c r="E306" s="750" t="s">
        <v>809</v>
      </c>
      <c r="F306" s="446" t="s">
        <v>597</v>
      </c>
      <c r="G306" s="804">
        <v>0</v>
      </c>
      <c r="H306" s="829">
        <v>59419.635</v>
      </c>
      <c r="I306" s="422">
        <f aca="true" t="shared" si="31" ref="I306:I322">ROUND(+G306+H306,2)</f>
        <v>59419.64</v>
      </c>
      <c r="J306" s="423">
        <f aca="true" t="shared" si="32" ref="J306:J322">ROUND(+$I306*$J$5,2)</f>
        <v>71303.57</v>
      </c>
      <c r="K306" s="672"/>
      <c r="L306" s="652"/>
      <c r="M306" s="652"/>
    </row>
    <row r="307" spans="1:11" s="418" customFormat="1" ht="27" customHeight="1">
      <c r="A307" s="746" t="str">
        <f>+A306</f>
        <v>П.</v>
      </c>
      <c r="B307" s="747" t="s">
        <v>590</v>
      </c>
      <c r="C307" s="748"/>
      <c r="D307" s="749"/>
      <c r="E307" s="750" t="s">
        <v>810</v>
      </c>
      <c r="F307" s="446" t="s">
        <v>811</v>
      </c>
      <c r="G307" s="804">
        <v>0</v>
      </c>
      <c r="H307" s="829">
        <v>749.6750432524137</v>
      </c>
      <c r="I307" s="422">
        <f t="shared" si="31"/>
        <v>749.68</v>
      </c>
      <c r="J307" s="423">
        <f t="shared" si="32"/>
        <v>899.62</v>
      </c>
      <c r="K307" s="673"/>
    </row>
    <row r="308" spans="1:11" s="418" customFormat="1" ht="27" customHeight="1">
      <c r="A308" s="746" t="str">
        <f aca="true" t="shared" si="33" ref="A308:A322">+A307</f>
        <v>П.</v>
      </c>
      <c r="B308" s="747" t="s">
        <v>593</v>
      </c>
      <c r="C308" s="748"/>
      <c r="D308" s="749"/>
      <c r="E308" s="750" t="s">
        <v>1486</v>
      </c>
      <c r="F308" s="446" t="s">
        <v>811</v>
      </c>
      <c r="G308" s="804">
        <v>0</v>
      </c>
      <c r="H308" s="829">
        <v>1553.8719078322752</v>
      </c>
      <c r="I308" s="422">
        <f t="shared" si="31"/>
        <v>1553.87</v>
      </c>
      <c r="J308" s="443">
        <f t="shared" si="32"/>
        <v>1864.64</v>
      </c>
      <c r="K308" s="673"/>
    </row>
    <row r="309" spans="1:11" s="418" customFormat="1" ht="27" customHeight="1">
      <c r="A309" s="746" t="str">
        <f t="shared" si="33"/>
        <v>П.</v>
      </c>
      <c r="B309" s="747" t="s">
        <v>595</v>
      </c>
      <c r="C309" s="748"/>
      <c r="D309" s="749"/>
      <c r="E309" s="750" t="s">
        <v>812</v>
      </c>
      <c r="F309" s="446" t="s">
        <v>811</v>
      </c>
      <c r="G309" s="804">
        <v>0</v>
      </c>
      <c r="H309" s="829">
        <v>2439.85150440331</v>
      </c>
      <c r="I309" s="422">
        <f t="shared" si="31"/>
        <v>2439.85</v>
      </c>
      <c r="J309" s="423">
        <f t="shared" si="32"/>
        <v>2927.82</v>
      </c>
      <c r="K309" s="673"/>
    </row>
    <row r="310" spans="1:11" s="418" customFormat="1" ht="27" customHeight="1">
      <c r="A310" s="746" t="str">
        <f t="shared" si="33"/>
        <v>П.</v>
      </c>
      <c r="B310" s="747" t="s">
        <v>598</v>
      </c>
      <c r="C310" s="748"/>
      <c r="D310" s="749"/>
      <c r="E310" s="750" t="s">
        <v>813</v>
      </c>
      <c r="F310" s="446" t="s">
        <v>811</v>
      </c>
      <c r="G310" s="804">
        <v>0</v>
      </c>
      <c r="H310" s="829">
        <v>3046.4067666711717</v>
      </c>
      <c r="I310" s="422">
        <f t="shared" si="31"/>
        <v>3046.41</v>
      </c>
      <c r="J310" s="423">
        <f t="shared" si="32"/>
        <v>3655.69</v>
      </c>
      <c r="K310" s="673"/>
    </row>
    <row r="311" spans="1:11" s="418" customFormat="1" ht="138.75" customHeight="1">
      <c r="A311" s="746" t="str">
        <f t="shared" si="33"/>
        <v>П.</v>
      </c>
      <c r="B311" s="747" t="s">
        <v>600</v>
      </c>
      <c r="C311" s="748"/>
      <c r="D311" s="749"/>
      <c r="E311" s="430" t="s">
        <v>814</v>
      </c>
      <c r="F311" s="446" t="s">
        <v>811</v>
      </c>
      <c r="G311" s="804">
        <v>0</v>
      </c>
      <c r="H311" s="829">
        <v>17825.8905</v>
      </c>
      <c r="I311" s="422">
        <f t="shared" si="31"/>
        <v>17825.89</v>
      </c>
      <c r="J311" s="423">
        <f t="shared" si="32"/>
        <v>21391.07</v>
      </c>
      <c r="K311" s="672"/>
    </row>
    <row r="312" spans="1:11" s="418" customFormat="1" ht="27" customHeight="1">
      <c r="A312" s="746" t="str">
        <f t="shared" si="33"/>
        <v>П.</v>
      </c>
      <c r="B312" s="747" t="s">
        <v>601</v>
      </c>
      <c r="C312" s="748"/>
      <c r="D312" s="749"/>
      <c r="E312" s="750" t="s">
        <v>815</v>
      </c>
      <c r="F312" s="446" t="s">
        <v>811</v>
      </c>
      <c r="G312" s="804">
        <v>0</v>
      </c>
      <c r="H312" s="829">
        <v>4856.4352612563625</v>
      </c>
      <c r="I312" s="422">
        <f t="shared" si="31"/>
        <v>4856.44</v>
      </c>
      <c r="J312" s="790">
        <f t="shared" si="32"/>
        <v>5827.73</v>
      </c>
      <c r="K312" s="673"/>
    </row>
    <row r="313" spans="1:11" s="418" customFormat="1" ht="27" customHeight="1">
      <c r="A313" s="746" t="str">
        <f t="shared" si="33"/>
        <v>П.</v>
      </c>
      <c r="B313" s="747" t="s">
        <v>602</v>
      </c>
      <c r="C313" s="748"/>
      <c r="D313" s="749"/>
      <c r="E313" s="750" t="s">
        <v>816</v>
      </c>
      <c r="F313" s="446" t="s">
        <v>811</v>
      </c>
      <c r="G313" s="804">
        <v>0</v>
      </c>
      <c r="H313" s="829">
        <v>6682.0080450000005</v>
      </c>
      <c r="I313" s="422">
        <f t="shared" si="31"/>
        <v>6682.01</v>
      </c>
      <c r="J313" s="423">
        <f t="shared" si="32"/>
        <v>8018.41</v>
      </c>
      <c r="K313" s="672"/>
    </row>
    <row r="314" spans="1:11" s="418" customFormat="1" ht="27" customHeight="1">
      <c r="A314" s="746" t="str">
        <f t="shared" si="33"/>
        <v>П.</v>
      </c>
      <c r="B314" s="747" t="s">
        <v>603</v>
      </c>
      <c r="C314" s="748"/>
      <c r="D314" s="749"/>
      <c r="E314" s="750" t="s">
        <v>817</v>
      </c>
      <c r="F314" s="446" t="s">
        <v>597</v>
      </c>
      <c r="G314" s="804">
        <v>0</v>
      </c>
      <c r="H314" s="829">
        <v>372.723165</v>
      </c>
      <c r="I314" s="422">
        <f t="shared" si="31"/>
        <v>372.72</v>
      </c>
      <c r="J314" s="423">
        <f t="shared" si="32"/>
        <v>447.26</v>
      </c>
      <c r="K314" s="672"/>
    </row>
    <row r="315" spans="1:11" s="418" customFormat="1" ht="68.25" customHeight="1">
      <c r="A315" s="746" t="str">
        <f t="shared" si="33"/>
        <v>П.</v>
      </c>
      <c r="B315" s="747" t="s">
        <v>604</v>
      </c>
      <c r="C315" s="748"/>
      <c r="D315" s="749"/>
      <c r="E315" s="430" t="s">
        <v>1487</v>
      </c>
      <c r="F315" s="446" t="s">
        <v>773</v>
      </c>
      <c r="G315" s="804">
        <v>0</v>
      </c>
      <c r="H315" s="829">
        <v>10328.21292</v>
      </c>
      <c r="I315" s="422">
        <f t="shared" si="31"/>
        <v>10328.21</v>
      </c>
      <c r="J315" s="423">
        <f t="shared" si="32"/>
        <v>12393.85</v>
      </c>
      <c r="K315" s="672"/>
    </row>
    <row r="316" spans="1:11" s="418" customFormat="1" ht="68.25" customHeight="1">
      <c r="A316" s="746" t="str">
        <f t="shared" si="33"/>
        <v>П.</v>
      </c>
      <c r="B316" s="747" t="s">
        <v>606</v>
      </c>
      <c r="C316" s="748"/>
      <c r="D316" s="749"/>
      <c r="E316" s="430" t="s">
        <v>818</v>
      </c>
      <c r="F316" s="446" t="s">
        <v>597</v>
      </c>
      <c r="G316" s="804">
        <v>0</v>
      </c>
      <c r="H316" s="829">
        <v>14530.80165</v>
      </c>
      <c r="I316" s="422">
        <f t="shared" si="31"/>
        <v>14530.8</v>
      </c>
      <c r="J316" s="423">
        <f t="shared" si="32"/>
        <v>17436.96</v>
      </c>
      <c r="K316" s="672"/>
    </row>
    <row r="317" spans="1:11" s="418" customFormat="1" ht="27" customHeight="1">
      <c r="A317" s="746" t="str">
        <f t="shared" si="33"/>
        <v>П.</v>
      </c>
      <c r="B317" s="747" t="s">
        <v>609</v>
      </c>
      <c r="C317" s="748"/>
      <c r="D317" s="749"/>
      <c r="E317" s="750" t="s">
        <v>819</v>
      </c>
      <c r="F317" s="446" t="s">
        <v>676</v>
      </c>
      <c r="G317" s="804">
        <v>0</v>
      </c>
      <c r="H317" s="829">
        <v>745.44633</v>
      </c>
      <c r="I317" s="422">
        <f t="shared" si="31"/>
        <v>745.45</v>
      </c>
      <c r="J317" s="423">
        <f t="shared" si="32"/>
        <v>894.54</v>
      </c>
      <c r="K317" s="672"/>
    </row>
    <row r="318" spans="1:11" s="418" customFormat="1" ht="27" customHeight="1">
      <c r="A318" s="746" t="str">
        <f t="shared" si="33"/>
        <v>П.</v>
      </c>
      <c r="B318" s="747" t="s">
        <v>611</v>
      </c>
      <c r="C318" s="748"/>
      <c r="D318" s="749"/>
      <c r="E318" s="750" t="s">
        <v>820</v>
      </c>
      <c r="F318" s="446" t="s">
        <v>811</v>
      </c>
      <c r="G318" s="804">
        <v>0</v>
      </c>
      <c r="H318" s="829">
        <v>2970.98175</v>
      </c>
      <c r="I318" s="422">
        <f t="shared" si="31"/>
        <v>2970.98</v>
      </c>
      <c r="J318" s="423">
        <f t="shared" si="32"/>
        <v>3565.18</v>
      </c>
      <c r="K318" s="672"/>
    </row>
    <row r="319" spans="1:11" s="418" customFormat="1" ht="27" customHeight="1">
      <c r="A319" s="746" t="str">
        <f t="shared" si="33"/>
        <v>П.</v>
      </c>
      <c r="B319" s="747" t="s">
        <v>621</v>
      </c>
      <c r="C319" s="748"/>
      <c r="D319" s="749"/>
      <c r="E319" s="750" t="s">
        <v>821</v>
      </c>
      <c r="F319" s="421" t="s">
        <v>1064</v>
      </c>
      <c r="G319" s="804">
        <v>0</v>
      </c>
      <c r="H319" s="829">
        <v>372.723165</v>
      </c>
      <c r="I319" s="422">
        <f t="shared" si="31"/>
        <v>372.72</v>
      </c>
      <c r="J319" s="423">
        <f t="shared" si="32"/>
        <v>447.26</v>
      </c>
      <c r="K319" s="672"/>
    </row>
    <row r="320" spans="1:11" s="418" customFormat="1" ht="27" customHeight="1">
      <c r="A320" s="746" t="str">
        <f t="shared" si="33"/>
        <v>П.</v>
      </c>
      <c r="B320" s="747" t="s">
        <v>622</v>
      </c>
      <c r="C320" s="748"/>
      <c r="D320" s="749"/>
      <c r="E320" s="750" t="s">
        <v>822</v>
      </c>
      <c r="F320" s="421" t="s">
        <v>1064</v>
      </c>
      <c r="G320" s="804">
        <v>0</v>
      </c>
      <c r="H320" s="829">
        <v>594.19635</v>
      </c>
      <c r="I320" s="422">
        <f t="shared" si="31"/>
        <v>594.2</v>
      </c>
      <c r="J320" s="423">
        <f t="shared" si="32"/>
        <v>713.04</v>
      </c>
      <c r="K320" s="672"/>
    </row>
    <row r="321" spans="1:11" s="418" customFormat="1" ht="27" customHeight="1">
      <c r="A321" s="746" t="str">
        <f t="shared" si="33"/>
        <v>П.</v>
      </c>
      <c r="B321" s="747" t="s">
        <v>623</v>
      </c>
      <c r="C321" s="748"/>
      <c r="D321" s="749"/>
      <c r="E321" s="750" t="s">
        <v>823</v>
      </c>
      <c r="F321" s="421" t="s">
        <v>1064</v>
      </c>
      <c r="G321" s="804">
        <v>0</v>
      </c>
      <c r="H321" s="829">
        <v>546.660642</v>
      </c>
      <c r="I321" s="422">
        <f t="shared" si="31"/>
        <v>546.66</v>
      </c>
      <c r="J321" s="423">
        <f t="shared" si="32"/>
        <v>655.99</v>
      </c>
      <c r="K321" s="672"/>
    </row>
    <row r="322" spans="1:11" s="418" customFormat="1" ht="27" customHeight="1">
      <c r="A322" s="746" t="str">
        <f t="shared" si="33"/>
        <v>П.</v>
      </c>
      <c r="B322" s="747" t="s">
        <v>625</v>
      </c>
      <c r="C322" s="748"/>
      <c r="D322" s="749"/>
      <c r="E322" s="750" t="s">
        <v>824</v>
      </c>
      <c r="F322" s="446" t="s">
        <v>825</v>
      </c>
      <c r="G322" s="804">
        <v>0</v>
      </c>
      <c r="H322" s="829">
        <v>475.35708</v>
      </c>
      <c r="I322" s="422">
        <f t="shared" si="31"/>
        <v>475.36</v>
      </c>
      <c r="J322" s="423">
        <f t="shared" si="32"/>
        <v>570.43</v>
      </c>
      <c r="K322" s="672"/>
    </row>
    <row r="323" spans="1:11" s="418" customFormat="1" ht="27" customHeight="1">
      <c r="A323" s="751"/>
      <c r="B323" s="444"/>
      <c r="C323" s="752"/>
      <c r="D323" s="753"/>
      <c r="E323" s="776"/>
      <c r="F323" s="447"/>
      <c r="G323" s="825"/>
      <c r="H323" s="826"/>
      <c r="I323" s="425"/>
      <c r="J323" s="426"/>
      <c r="K323" s="672"/>
    </row>
    <row r="324" spans="1:10" s="418" customFormat="1" ht="27" customHeight="1" thickBot="1">
      <c r="A324" s="590" t="s">
        <v>1488</v>
      </c>
      <c r="B324" s="591"/>
      <c r="C324" s="791"/>
      <c r="D324" s="731"/>
      <c r="E324" s="800" t="s">
        <v>826</v>
      </c>
      <c r="F324" s="432"/>
      <c r="G324" s="812"/>
      <c r="H324" s="813"/>
      <c r="I324" s="440"/>
      <c r="J324" s="441"/>
    </row>
    <row r="325" spans="1:10" s="418" customFormat="1" ht="27" customHeight="1">
      <c r="A325" s="751"/>
      <c r="B325" s="445"/>
      <c r="C325" s="768"/>
      <c r="D325" s="757"/>
      <c r="E325" s="801"/>
      <c r="F325" s="434"/>
      <c r="G325" s="817"/>
      <c r="H325" s="814"/>
      <c r="I325" s="442"/>
      <c r="J325" s="443"/>
    </row>
    <row r="326" spans="1:11" s="418" customFormat="1" ht="27" customHeight="1">
      <c r="A326" s="746" t="str">
        <f>+A324</f>
        <v>Р.</v>
      </c>
      <c r="B326" s="747" t="s">
        <v>588</v>
      </c>
      <c r="C326" s="748"/>
      <c r="D326" s="749"/>
      <c r="E326" s="750" t="s">
        <v>827</v>
      </c>
      <c r="F326" s="421" t="s">
        <v>766</v>
      </c>
      <c r="G326" s="804">
        <v>0</v>
      </c>
      <c r="H326" s="829">
        <v>45374.994</v>
      </c>
      <c r="I326" s="422">
        <f aca="true" t="shared" si="34" ref="I326:I345">ROUND(+G326+H326,2)</f>
        <v>45374.99</v>
      </c>
      <c r="J326" s="423">
        <f aca="true" t="shared" si="35" ref="J326:J345">ROUND(+$I326*$J$5,2)</f>
        <v>54449.99</v>
      </c>
      <c r="K326" s="672"/>
    </row>
    <row r="327" spans="1:11" s="418" customFormat="1" ht="27" customHeight="1">
      <c r="A327" s="746" t="str">
        <f>+A326</f>
        <v>Р.</v>
      </c>
      <c r="B327" s="747" t="s">
        <v>590</v>
      </c>
      <c r="C327" s="748"/>
      <c r="D327" s="749"/>
      <c r="E327" s="750" t="s">
        <v>827</v>
      </c>
      <c r="F327" s="421" t="s">
        <v>773</v>
      </c>
      <c r="G327" s="804">
        <v>0</v>
      </c>
      <c r="H327" s="829">
        <v>149089.266</v>
      </c>
      <c r="I327" s="422">
        <f t="shared" si="34"/>
        <v>149089.27</v>
      </c>
      <c r="J327" s="423">
        <f t="shared" si="35"/>
        <v>178907.12</v>
      </c>
      <c r="K327" s="672"/>
    </row>
    <row r="328" spans="1:11" s="418" customFormat="1" ht="27" customHeight="1">
      <c r="A328" s="746" t="str">
        <f aca="true" t="shared" si="36" ref="A328:A345">+A327</f>
        <v>Р.</v>
      </c>
      <c r="B328" s="747" t="s">
        <v>593</v>
      </c>
      <c r="C328" s="748"/>
      <c r="D328" s="749"/>
      <c r="E328" s="750" t="s">
        <v>828</v>
      </c>
      <c r="F328" s="421" t="s">
        <v>766</v>
      </c>
      <c r="G328" s="804">
        <v>0</v>
      </c>
      <c r="H328" s="829">
        <v>7454.4633</v>
      </c>
      <c r="I328" s="422">
        <f t="shared" si="34"/>
        <v>7454.46</v>
      </c>
      <c r="J328" s="423">
        <f t="shared" si="35"/>
        <v>8945.35</v>
      </c>
      <c r="K328" s="672"/>
    </row>
    <row r="329" spans="1:11" s="418" customFormat="1" ht="27" customHeight="1">
      <c r="A329" s="746" t="str">
        <f t="shared" si="36"/>
        <v>Р.</v>
      </c>
      <c r="B329" s="747" t="s">
        <v>595</v>
      </c>
      <c r="C329" s="748"/>
      <c r="D329" s="749"/>
      <c r="E329" s="750" t="s">
        <v>828</v>
      </c>
      <c r="F329" s="421" t="s">
        <v>773</v>
      </c>
      <c r="G329" s="804">
        <v>0</v>
      </c>
      <c r="H329" s="829">
        <v>29817.8532</v>
      </c>
      <c r="I329" s="422">
        <f t="shared" si="34"/>
        <v>29817.85</v>
      </c>
      <c r="J329" s="423">
        <f t="shared" si="35"/>
        <v>35781.42</v>
      </c>
      <c r="K329" s="672"/>
    </row>
    <row r="330" spans="1:11" s="418" customFormat="1" ht="27" customHeight="1">
      <c r="A330" s="746" t="str">
        <f t="shared" si="36"/>
        <v>Р.</v>
      </c>
      <c r="B330" s="747" t="s">
        <v>598</v>
      </c>
      <c r="C330" s="748"/>
      <c r="D330" s="749"/>
      <c r="E330" s="750" t="s">
        <v>829</v>
      </c>
      <c r="F330" s="421" t="s">
        <v>766</v>
      </c>
      <c r="G330" s="804">
        <v>0</v>
      </c>
      <c r="H330" s="829">
        <v>14908.9266</v>
      </c>
      <c r="I330" s="422">
        <f t="shared" si="34"/>
        <v>14908.93</v>
      </c>
      <c r="J330" s="423">
        <f t="shared" si="35"/>
        <v>17890.72</v>
      </c>
      <c r="K330" s="672"/>
    </row>
    <row r="331" spans="1:11" s="418" customFormat="1" ht="27" customHeight="1">
      <c r="A331" s="746" t="str">
        <f t="shared" si="36"/>
        <v>Р.</v>
      </c>
      <c r="B331" s="747" t="s">
        <v>600</v>
      </c>
      <c r="C331" s="748"/>
      <c r="D331" s="749"/>
      <c r="E331" s="750" t="s">
        <v>829</v>
      </c>
      <c r="F331" s="421" t="s">
        <v>773</v>
      </c>
      <c r="G331" s="804">
        <v>0</v>
      </c>
      <c r="H331" s="829">
        <v>59635.7064</v>
      </c>
      <c r="I331" s="422">
        <f t="shared" si="34"/>
        <v>59635.71</v>
      </c>
      <c r="J331" s="423">
        <f t="shared" si="35"/>
        <v>71562.85</v>
      </c>
      <c r="K331" s="672"/>
    </row>
    <row r="332" spans="1:11" s="418" customFormat="1" ht="27" customHeight="1">
      <c r="A332" s="746" t="str">
        <f t="shared" si="36"/>
        <v>Р.</v>
      </c>
      <c r="B332" s="747" t="s">
        <v>601</v>
      </c>
      <c r="C332" s="748"/>
      <c r="D332" s="749"/>
      <c r="E332" s="750" t="s">
        <v>830</v>
      </c>
      <c r="F332" s="421" t="s">
        <v>766</v>
      </c>
      <c r="G332" s="804">
        <v>0</v>
      </c>
      <c r="H332" s="829">
        <v>22363.389900000002</v>
      </c>
      <c r="I332" s="422">
        <f t="shared" si="34"/>
        <v>22363.39</v>
      </c>
      <c r="J332" s="423">
        <f t="shared" si="35"/>
        <v>26836.07</v>
      </c>
      <c r="K332" s="672"/>
    </row>
    <row r="333" spans="1:11" s="418" customFormat="1" ht="27" customHeight="1">
      <c r="A333" s="746" t="str">
        <f t="shared" si="36"/>
        <v>Р.</v>
      </c>
      <c r="B333" s="747" t="s">
        <v>602</v>
      </c>
      <c r="C333" s="748"/>
      <c r="D333" s="749"/>
      <c r="E333" s="750" t="s">
        <v>830</v>
      </c>
      <c r="F333" s="421" t="s">
        <v>773</v>
      </c>
      <c r="G333" s="804">
        <v>0</v>
      </c>
      <c r="H333" s="829">
        <v>74544.633</v>
      </c>
      <c r="I333" s="422">
        <f t="shared" si="34"/>
        <v>74544.63</v>
      </c>
      <c r="J333" s="423">
        <f t="shared" si="35"/>
        <v>89453.56</v>
      </c>
      <c r="K333" s="672"/>
    </row>
    <row r="334" spans="1:11" s="418" customFormat="1" ht="27" customHeight="1">
      <c r="A334" s="746" t="str">
        <f t="shared" si="36"/>
        <v>Р.</v>
      </c>
      <c r="B334" s="747" t="s">
        <v>603</v>
      </c>
      <c r="C334" s="748"/>
      <c r="D334" s="749"/>
      <c r="E334" s="750" t="s">
        <v>831</v>
      </c>
      <c r="F334" s="421" t="s">
        <v>773</v>
      </c>
      <c r="G334" s="804">
        <v>0</v>
      </c>
      <c r="H334" s="829">
        <v>29817.8532</v>
      </c>
      <c r="I334" s="422">
        <f t="shared" si="34"/>
        <v>29817.85</v>
      </c>
      <c r="J334" s="423">
        <f t="shared" si="35"/>
        <v>35781.42</v>
      </c>
      <c r="K334" s="672"/>
    </row>
    <row r="335" spans="1:11" s="418" customFormat="1" ht="27" customHeight="1">
      <c r="A335" s="746" t="str">
        <f t="shared" si="36"/>
        <v>Р.</v>
      </c>
      <c r="B335" s="747" t="s">
        <v>604</v>
      </c>
      <c r="C335" s="748"/>
      <c r="D335" s="749"/>
      <c r="E335" s="750" t="s">
        <v>832</v>
      </c>
      <c r="F335" s="421" t="s">
        <v>766</v>
      </c>
      <c r="G335" s="804">
        <v>0</v>
      </c>
      <c r="H335" s="829">
        <v>2981.78532</v>
      </c>
      <c r="I335" s="422">
        <f t="shared" si="34"/>
        <v>2981.79</v>
      </c>
      <c r="J335" s="423">
        <f t="shared" si="35"/>
        <v>3578.15</v>
      </c>
      <c r="K335" s="672"/>
    </row>
    <row r="336" spans="1:11" s="418" customFormat="1" ht="27" customHeight="1">
      <c r="A336" s="746" t="str">
        <f t="shared" si="36"/>
        <v>Р.</v>
      </c>
      <c r="B336" s="747" t="s">
        <v>606</v>
      </c>
      <c r="C336" s="748"/>
      <c r="D336" s="749"/>
      <c r="E336" s="750" t="s">
        <v>832</v>
      </c>
      <c r="F336" s="421" t="s">
        <v>773</v>
      </c>
      <c r="G336" s="804">
        <v>0</v>
      </c>
      <c r="H336" s="829">
        <v>7454.4633</v>
      </c>
      <c r="I336" s="422">
        <f t="shared" si="34"/>
        <v>7454.46</v>
      </c>
      <c r="J336" s="423">
        <f t="shared" si="35"/>
        <v>8945.35</v>
      </c>
      <c r="K336" s="672"/>
    </row>
    <row r="337" spans="1:11" s="418" customFormat="1" ht="27" customHeight="1">
      <c r="A337" s="746" t="str">
        <f t="shared" si="36"/>
        <v>Р.</v>
      </c>
      <c r="B337" s="747" t="s">
        <v>609</v>
      </c>
      <c r="C337" s="748"/>
      <c r="D337" s="749"/>
      <c r="E337" s="750" t="s">
        <v>833</v>
      </c>
      <c r="F337" s="421" t="s">
        <v>766</v>
      </c>
      <c r="G337" s="804">
        <v>0</v>
      </c>
      <c r="H337" s="829">
        <v>29817.8532</v>
      </c>
      <c r="I337" s="422">
        <f t="shared" si="34"/>
        <v>29817.85</v>
      </c>
      <c r="J337" s="423">
        <f t="shared" si="35"/>
        <v>35781.42</v>
      </c>
      <c r="K337" s="672"/>
    </row>
    <row r="338" spans="1:11" s="418" customFormat="1" ht="27" customHeight="1">
      <c r="A338" s="746" t="str">
        <f t="shared" si="36"/>
        <v>Р.</v>
      </c>
      <c r="B338" s="747" t="s">
        <v>611</v>
      </c>
      <c r="C338" s="748"/>
      <c r="D338" s="749"/>
      <c r="E338" s="750" t="s">
        <v>834</v>
      </c>
      <c r="F338" s="421" t="s">
        <v>773</v>
      </c>
      <c r="G338" s="804">
        <v>0</v>
      </c>
      <c r="H338" s="829">
        <v>298178.532</v>
      </c>
      <c r="I338" s="422">
        <f t="shared" si="34"/>
        <v>298178.53</v>
      </c>
      <c r="J338" s="423">
        <f t="shared" si="35"/>
        <v>357814.24</v>
      </c>
      <c r="K338" s="672"/>
    </row>
    <row r="339" spans="1:11" s="418" customFormat="1" ht="27" customHeight="1">
      <c r="A339" s="746" t="str">
        <f t="shared" si="36"/>
        <v>Р.</v>
      </c>
      <c r="B339" s="747" t="s">
        <v>621</v>
      </c>
      <c r="C339" s="748"/>
      <c r="D339" s="749"/>
      <c r="E339" s="750" t="s">
        <v>835</v>
      </c>
      <c r="F339" s="421" t="s">
        <v>766</v>
      </c>
      <c r="G339" s="804">
        <v>0</v>
      </c>
      <c r="H339" s="829">
        <v>52181.2431</v>
      </c>
      <c r="I339" s="422">
        <f t="shared" si="34"/>
        <v>52181.24</v>
      </c>
      <c r="J339" s="423">
        <f t="shared" si="35"/>
        <v>62617.49</v>
      </c>
      <c r="K339" s="672"/>
    </row>
    <row r="340" spans="1:11" s="418" customFormat="1" ht="27" customHeight="1">
      <c r="A340" s="746" t="str">
        <f t="shared" si="36"/>
        <v>Р.</v>
      </c>
      <c r="B340" s="747" t="s">
        <v>622</v>
      </c>
      <c r="C340" s="748"/>
      <c r="D340" s="749"/>
      <c r="E340" s="750" t="s">
        <v>835</v>
      </c>
      <c r="F340" s="421" t="s">
        <v>773</v>
      </c>
      <c r="G340" s="804">
        <v>0</v>
      </c>
      <c r="H340" s="829">
        <v>521812.431</v>
      </c>
      <c r="I340" s="422">
        <f t="shared" si="34"/>
        <v>521812.43</v>
      </c>
      <c r="J340" s="423">
        <f t="shared" si="35"/>
        <v>626174.92</v>
      </c>
      <c r="K340" s="672"/>
    </row>
    <row r="341" spans="1:11" s="418" customFormat="1" ht="88.5" customHeight="1">
      <c r="A341" s="746" t="str">
        <f t="shared" si="36"/>
        <v>Р.</v>
      </c>
      <c r="B341" s="747" t="s">
        <v>623</v>
      </c>
      <c r="C341" s="748"/>
      <c r="D341" s="749"/>
      <c r="E341" s="430" t="s">
        <v>836</v>
      </c>
      <c r="F341" s="421" t="s">
        <v>773</v>
      </c>
      <c r="G341" s="804">
        <v>0</v>
      </c>
      <c r="H341" s="829">
        <v>596357.064</v>
      </c>
      <c r="I341" s="422">
        <f t="shared" si="34"/>
        <v>596357.06</v>
      </c>
      <c r="J341" s="423">
        <f t="shared" si="35"/>
        <v>715628.47</v>
      </c>
      <c r="K341" s="672"/>
    </row>
    <row r="342" spans="1:11" s="418" customFormat="1" ht="88.5" customHeight="1">
      <c r="A342" s="746" t="str">
        <f t="shared" si="36"/>
        <v>Р.</v>
      </c>
      <c r="B342" s="747" t="s">
        <v>625</v>
      </c>
      <c r="C342" s="748"/>
      <c r="D342" s="749"/>
      <c r="E342" s="430" t="s">
        <v>836</v>
      </c>
      <c r="F342" s="421" t="s">
        <v>773</v>
      </c>
      <c r="G342" s="804">
        <v>0</v>
      </c>
      <c r="H342" s="829">
        <v>894535.596</v>
      </c>
      <c r="I342" s="422">
        <f t="shared" si="34"/>
        <v>894535.6</v>
      </c>
      <c r="J342" s="423">
        <f t="shared" si="35"/>
        <v>1073442.72</v>
      </c>
      <c r="K342" s="672"/>
    </row>
    <row r="343" spans="1:11" s="418" customFormat="1" ht="27" customHeight="1">
      <c r="A343" s="746" t="str">
        <f t="shared" si="36"/>
        <v>Р.</v>
      </c>
      <c r="B343" s="747" t="s">
        <v>627</v>
      </c>
      <c r="C343" s="748"/>
      <c r="D343" s="749"/>
      <c r="E343" s="750" t="s">
        <v>1078</v>
      </c>
      <c r="F343" s="421" t="s">
        <v>773</v>
      </c>
      <c r="G343" s="804">
        <v>0</v>
      </c>
      <c r="H343" s="829">
        <v>149089.266</v>
      </c>
      <c r="I343" s="422">
        <f t="shared" si="34"/>
        <v>149089.27</v>
      </c>
      <c r="J343" s="423">
        <f t="shared" si="35"/>
        <v>178907.12</v>
      </c>
      <c r="K343" s="672"/>
    </row>
    <row r="344" spans="1:11" s="418" customFormat="1" ht="27" customHeight="1">
      <c r="A344" s="746" t="str">
        <f t="shared" si="36"/>
        <v>Р.</v>
      </c>
      <c r="B344" s="747" t="s">
        <v>629</v>
      </c>
      <c r="C344" s="748"/>
      <c r="D344" s="749"/>
      <c r="E344" s="750" t="s">
        <v>837</v>
      </c>
      <c r="F344" s="421" t="s">
        <v>773</v>
      </c>
      <c r="G344" s="804">
        <v>0</v>
      </c>
      <c r="H344" s="829">
        <v>298178.532</v>
      </c>
      <c r="I344" s="422">
        <f t="shared" si="34"/>
        <v>298178.53</v>
      </c>
      <c r="J344" s="423">
        <f t="shared" si="35"/>
        <v>357814.24</v>
      </c>
      <c r="K344" s="672"/>
    </row>
    <row r="345" spans="1:11" s="418" customFormat="1" ht="27" customHeight="1">
      <c r="A345" s="746" t="str">
        <f t="shared" si="36"/>
        <v>Р.</v>
      </c>
      <c r="B345" s="747" t="s">
        <v>630</v>
      </c>
      <c r="C345" s="748"/>
      <c r="D345" s="749"/>
      <c r="E345" s="750" t="s">
        <v>838</v>
      </c>
      <c r="F345" s="421" t="s">
        <v>773</v>
      </c>
      <c r="G345" s="804">
        <v>0</v>
      </c>
      <c r="H345" s="829">
        <v>119271.4128</v>
      </c>
      <c r="I345" s="422">
        <f t="shared" si="34"/>
        <v>119271.41</v>
      </c>
      <c r="J345" s="423">
        <f t="shared" si="35"/>
        <v>143125.69</v>
      </c>
      <c r="K345" s="672"/>
    </row>
    <row r="346" spans="1:11" s="418" customFormat="1" ht="27" customHeight="1">
      <c r="A346" s="751"/>
      <c r="B346" s="444"/>
      <c r="C346" s="752"/>
      <c r="D346" s="753"/>
      <c r="E346" s="776"/>
      <c r="F346" s="428"/>
      <c r="G346" s="806"/>
      <c r="H346" s="807"/>
      <c r="I346" s="425"/>
      <c r="J346" s="426"/>
      <c r="K346" s="673"/>
    </row>
    <row r="347" spans="1:11" s="418" customFormat="1" ht="27" customHeight="1" thickBot="1">
      <c r="A347" s="590" t="s">
        <v>1489</v>
      </c>
      <c r="B347" s="591"/>
      <c r="C347" s="791"/>
      <c r="D347" s="731"/>
      <c r="E347" s="800" t="s">
        <v>839</v>
      </c>
      <c r="F347" s="432"/>
      <c r="G347" s="812"/>
      <c r="H347" s="813"/>
      <c r="I347" s="440"/>
      <c r="J347" s="441"/>
      <c r="K347" s="673"/>
    </row>
    <row r="348" spans="1:11" s="418" customFormat="1" ht="27" customHeight="1">
      <c r="A348" s="751"/>
      <c r="B348" s="424"/>
      <c r="C348" s="752"/>
      <c r="D348" s="753"/>
      <c r="E348" s="776"/>
      <c r="F348" s="428"/>
      <c r="G348" s="806"/>
      <c r="H348" s="807"/>
      <c r="I348" s="425"/>
      <c r="J348" s="426"/>
      <c r="K348" s="673"/>
    </row>
    <row r="349" spans="1:11" s="418" customFormat="1" ht="57" customHeight="1">
      <c r="A349" s="746" t="str">
        <f>+A347</f>
        <v>С.</v>
      </c>
      <c r="B349" s="747" t="s">
        <v>588</v>
      </c>
      <c r="C349" s="748"/>
      <c r="D349" s="749"/>
      <c r="E349" s="430" t="s">
        <v>1490</v>
      </c>
      <c r="F349" s="421" t="s">
        <v>766</v>
      </c>
      <c r="G349" s="804">
        <v>0</v>
      </c>
      <c r="H349" s="780">
        <v>9352.19229277999</v>
      </c>
      <c r="I349" s="422">
        <f>ROUND(+G349+H349,2)</f>
        <v>9352.19</v>
      </c>
      <c r="J349" s="423">
        <f>ROUND(+$I349*$J$5,2)</f>
        <v>11222.63</v>
      </c>
      <c r="K349" s="672"/>
    </row>
    <row r="350" spans="1:11" s="418" customFormat="1" ht="75" customHeight="1">
      <c r="A350" s="746" t="str">
        <f>+A349</f>
        <v>С.</v>
      </c>
      <c r="B350" s="747" t="s">
        <v>590</v>
      </c>
      <c r="C350" s="748"/>
      <c r="D350" s="749"/>
      <c r="E350" s="430" t="s">
        <v>1491</v>
      </c>
      <c r="F350" s="421" t="s">
        <v>840</v>
      </c>
      <c r="G350" s="804">
        <v>0</v>
      </c>
      <c r="H350" s="780">
        <v>1039.1324769755545</v>
      </c>
      <c r="I350" s="422">
        <f>ROUND(+G350+H350,2)</f>
        <v>1039.13</v>
      </c>
      <c r="J350" s="423">
        <f>ROUND(+$I350*$J$5,2)</f>
        <v>1246.96</v>
      </c>
      <c r="K350" s="672"/>
    </row>
    <row r="351" spans="1:11" s="418" customFormat="1" ht="27" customHeight="1">
      <c r="A351" s="746" t="str">
        <f>+A350</f>
        <v>С.</v>
      </c>
      <c r="B351" s="747" t="s">
        <v>593</v>
      </c>
      <c r="C351" s="748"/>
      <c r="D351" s="749"/>
      <c r="E351" s="430" t="s">
        <v>1492</v>
      </c>
      <c r="F351" s="421" t="s">
        <v>841</v>
      </c>
      <c r="G351" s="804">
        <v>0</v>
      </c>
      <c r="H351" s="780">
        <v>787.1587954150343</v>
      </c>
      <c r="I351" s="422">
        <f>ROUND(+G351+H351,2)</f>
        <v>787.16</v>
      </c>
      <c r="J351" s="423">
        <f>ROUND(+$I351*$J$5,2)</f>
        <v>944.59</v>
      </c>
      <c r="K351" s="672"/>
    </row>
    <row r="352" spans="1:11" s="418" customFormat="1" ht="27" customHeight="1">
      <c r="A352" s="746" t="str">
        <f>+A351</f>
        <v>С.</v>
      </c>
      <c r="B352" s="747" t="s">
        <v>595</v>
      </c>
      <c r="C352" s="748"/>
      <c r="D352" s="749"/>
      <c r="E352" s="430" t="s">
        <v>842</v>
      </c>
      <c r="F352" s="421" t="s">
        <v>1065</v>
      </c>
      <c r="G352" s="804">
        <v>0</v>
      </c>
      <c r="H352" s="780">
        <v>1485.490875</v>
      </c>
      <c r="I352" s="422">
        <f>ROUND(+G352+H352,2)</f>
        <v>1485.49</v>
      </c>
      <c r="J352" s="423">
        <f>ROUND(+$I352*$J$5,2)</f>
        <v>1782.59</v>
      </c>
      <c r="K352" s="672"/>
    </row>
    <row r="353" spans="1:11" s="418" customFormat="1" ht="27" customHeight="1">
      <c r="A353" s="746" t="str">
        <f>+A352</f>
        <v>С.</v>
      </c>
      <c r="B353" s="747" t="s">
        <v>598</v>
      </c>
      <c r="C353" s="748"/>
      <c r="D353" s="749"/>
      <c r="E353" s="430" t="s">
        <v>842</v>
      </c>
      <c r="F353" s="421" t="s">
        <v>766</v>
      </c>
      <c r="G353" s="804">
        <v>0</v>
      </c>
      <c r="H353" s="780">
        <v>5198.677884</v>
      </c>
      <c r="I353" s="422">
        <f>ROUND(+G353+H353,2)</f>
        <v>5198.68</v>
      </c>
      <c r="J353" s="423">
        <f>ROUND(+$I353*$J$5,2)</f>
        <v>6238.42</v>
      </c>
      <c r="K353" s="672"/>
    </row>
    <row r="354" spans="1:10" s="418" customFormat="1" ht="27" customHeight="1">
      <c r="A354" s="751"/>
      <c r="B354" s="444"/>
      <c r="C354" s="752"/>
      <c r="D354" s="753"/>
      <c r="E354" s="776"/>
      <c r="F354" s="428"/>
      <c r="G354" s="806"/>
      <c r="H354" s="807"/>
      <c r="I354" s="425"/>
      <c r="J354" s="426"/>
    </row>
    <row r="355" spans="1:10" s="418" customFormat="1" ht="27" customHeight="1" thickBot="1">
      <c r="A355" s="590" t="s">
        <v>1493</v>
      </c>
      <c r="B355" s="591"/>
      <c r="C355" s="800" t="s">
        <v>843</v>
      </c>
      <c r="D355" s="800"/>
      <c r="E355" s="800"/>
      <c r="F355" s="432"/>
      <c r="G355" s="812"/>
      <c r="H355" s="813"/>
      <c r="I355" s="440"/>
      <c r="J355" s="441"/>
    </row>
    <row r="356" spans="1:10" s="418" customFormat="1" ht="27" customHeight="1">
      <c r="A356" s="751"/>
      <c r="B356" s="424"/>
      <c r="C356" s="770"/>
      <c r="D356" s="740"/>
      <c r="E356" s="771"/>
      <c r="F356" s="448"/>
      <c r="G356" s="815"/>
      <c r="H356" s="816"/>
      <c r="I356" s="449"/>
      <c r="J356" s="450"/>
    </row>
    <row r="357" spans="1:10" s="418" customFormat="1" ht="27" customHeight="1" thickBot="1">
      <c r="A357" s="590" t="s">
        <v>1494</v>
      </c>
      <c r="B357" s="591"/>
      <c r="C357" s="791"/>
      <c r="D357" s="731"/>
      <c r="E357" s="800" t="s">
        <v>844</v>
      </c>
      <c r="F357" s="802"/>
      <c r="G357" s="812"/>
      <c r="H357" s="813"/>
      <c r="I357" s="451"/>
      <c r="J357" s="452"/>
    </row>
    <row r="358" spans="1:10" s="418" customFormat="1" ht="27" customHeight="1">
      <c r="A358" s="751"/>
      <c r="B358" s="777"/>
      <c r="C358" s="768"/>
      <c r="D358" s="757"/>
      <c r="E358" s="801"/>
      <c r="F358" s="803"/>
      <c r="G358" s="817"/>
      <c r="H358" s="814"/>
      <c r="I358" s="453"/>
      <c r="J358" s="454"/>
    </row>
    <row r="359" spans="1:10" s="418" customFormat="1" ht="27" customHeight="1">
      <c r="A359" s="746" t="str">
        <f>+A357</f>
        <v>У</v>
      </c>
      <c r="B359" s="747" t="s">
        <v>588</v>
      </c>
      <c r="C359" s="748"/>
      <c r="D359" s="749"/>
      <c r="E359" s="750" t="s">
        <v>845</v>
      </c>
      <c r="F359" s="421" t="s">
        <v>766</v>
      </c>
      <c r="G359" s="804">
        <v>0</v>
      </c>
      <c r="H359" s="780">
        <v>3046.4067666711717</v>
      </c>
      <c r="I359" s="422">
        <f aca="true" t="shared" si="37" ref="I359:I368">ROUND(+G359+H359,2)</f>
        <v>3046.41</v>
      </c>
      <c r="J359" s="423">
        <f aca="true" t="shared" si="38" ref="J359:J368">ROUND(+$I359*$J$5,2)</f>
        <v>3655.69</v>
      </c>
    </row>
    <row r="360" spans="1:10" s="418" customFormat="1" ht="27" customHeight="1">
      <c r="A360" s="746" t="str">
        <f>+A359</f>
        <v>У</v>
      </c>
      <c r="B360" s="747" t="s">
        <v>590</v>
      </c>
      <c r="C360" s="748"/>
      <c r="D360" s="749"/>
      <c r="E360" s="750" t="s">
        <v>846</v>
      </c>
      <c r="F360" s="421" t="s">
        <v>766</v>
      </c>
      <c r="G360" s="804">
        <v>0</v>
      </c>
      <c r="H360" s="780">
        <v>2439.85150440331</v>
      </c>
      <c r="I360" s="422">
        <f t="shared" si="37"/>
        <v>2439.85</v>
      </c>
      <c r="J360" s="423">
        <f t="shared" si="38"/>
        <v>2927.82</v>
      </c>
    </row>
    <row r="361" spans="1:10" s="418" customFormat="1" ht="27" customHeight="1">
      <c r="A361" s="746" t="str">
        <f aca="true" t="shared" si="39" ref="A361:A368">+A360</f>
        <v>У</v>
      </c>
      <c r="B361" s="747" t="s">
        <v>593</v>
      </c>
      <c r="C361" s="748"/>
      <c r="D361" s="749"/>
      <c r="E361" s="750" t="s">
        <v>847</v>
      </c>
      <c r="F361" s="421" t="s">
        <v>766</v>
      </c>
      <c r="G361" s="804">
        <v>0</v>
      </c>
      <c r="H361" s="780">
        <v>2439.85150440331</v>
      </c>
      <c r="I361" s="422">
        <f t="shared" si="37"/>
        <v>2439.85</v>
      </c>
      <c r="J361" s="423">
        <f t="shared" si="38"/>
        <v>2927.82</v>
      </c>
    </row>
    <row r="362" spans="1:10" s="418" customFormat="1" ht="27" customHeight="1">
      <c r="A362" s="746" t="str">
        <f t="shared" si="39"/>
        <v>У</v>
      </c>
      <c r="B362" s="747" t="s">
        <v>595</v>
      </c>
      <c r="C362" s="748"/>
      <c r="D362" s="749"/>
      <c r="E362" s="750" t="s">
        <v>848</v>
      </c>
      <c r="F362" s="421" t="s">
        <v>766</v>
      </c>
      <c r="G362" s="804">
        <v>0</v>
      </c>
      <c r="H362" s="780">
        <v>1608.3937291597238</v>
      </c>
      <c r="I362" s="422">
        <f t="shared" si="37"/>
        <v>1608.39</v>
      </c>
      <c r="J362" s="423">
        <f t="shared" si="38"/>
        <v>1930.07</v>
      </c>
    </row>
    <row r="363" spans="1:10" s="418" customFormat="1" ht="27" customHeight="1">
      <c r="A363" s="746" t="str">
        <f t="shared" si="39"/>
        <v>У</v>
      </c>
      <c r="B363" s="747" t="s">
        <v>598</v>
      </c>
      <c r="C363" s="748"/>
      <c r="D363" s="749"/>
      <c r="E363" s="750" t="s">
        <v>849</v>
      </c>
      <c r="F363" s="421" t="s">
        <v>766</v>
      </c>
      <c r="G363" s="804">
        <v>0</v>
      </c>
      <c r="H363" s="780">
        <v>1608.3937291597238</v>
      </c>
      <c r="I363" s="422">
        <f t="shared" si="37"/>
        <v>1608.39</v>
      </c>
      <c r="J363" s="423">
        <f t="shared" si="38"/>
        <v>1930.07</v>
      </c>
    </row>
    <row r="364" spans="1:10" s="418" customFormat="1" ht="27" customHeight="1">
      <c r="A364" s="746" t="str">
        <f t="shared" si="39"/>
        <v>У</v>
      </c>
      <c r="B364" s="747" t="s">
        <v>600</v>
      </c>
      <c r="C364" s="748"/>
      <c r="D364" s="749"/>
      <c r="E364" s="750" t="s">
        <v>1495</v>
      </c>
      <c r="F364" s="421" t="s">
        <v>766</v>
      </c>
      <c r="G364" s="804">
        <v>0</v>
      </c>
      <c r="H364" s="780">
        <v>1608.3937291597238</v>
      </c>
      <c r="I364" s="422">
        <f t="shared" si="37"/>
        <v>1608.39</v>
      </c>
      <c r="J364" s="423">
        <f t="shared" si="38"/>
        <v>1930.07</v>
      </c>
    </row>
    <row r="365" spans="1:10" s="418" customFormat="1" ht="27" customHeight="1">
      <c r="A365" s="746" t="str">
        <f t="shared" si="39"/>
        <v>У</v>
      </c>
      <c r="B365" s="747" t="s">
        <v>601</v>
      </c>
      <c r="C365" s="748"/>
      <c r="D365" s="749"/>
      <c r="E365" s="750" t="s">
        <v>850</v>
      </c>
      <c r="F365" s="421" t="s">
        <v>766</v>
      </c>
      <c r="G365" s="804">
        <v>0</v>
      </c>
      <c r="H365" s="780">
        <v>1608.3937291597238</v>
      </c>
      <c r="I365" s="422">
        <f t="shared" si="37"/>
        <v>1608.39</v>
      </c>
      <c r="J365" s="423">
        <f t="shared" si="38"/>
        <v>1930.07</v>
      </c>
    </row>
    <row r="366" spans="1:10" s="418" customFormat="1" ht="27" customHeight="1">
      <c r="A366" s="746" t="str">
        <f t="shared" si="39"/>
        <v>У</v>
      </c>
      <c r="B366" s="747" t="s">
        <v>602</v>
      </c>
      <c r="C366" s="748"/>
      <c r="D366" s="749"/>
      <c r="E366" s="750" t="s">
        <v>851</v>
      </c>
      <c r="F366" s="421" t="s">
        <v>766</v>
      </c>
      <c r="G366" s="804">
        <v>0</v>
      </c>
      <c r="H366" s="780">
        <v>1608.3937291597238</v>
      </c>
      <c r="I366" s="422">
        <f t="shared" si="37"/>
        <v>1608.39</v>
      </c>
      <c r="J366" s="423">
        <f t="shared" si="38"/>
        <v>1930.07</v>
      </c>
    </row>
    <row r="367" spans="1:10" s="418" customFormat="1" ht="27" customHeight="1">
      <c r="A367" s="746" t="str">
        <f t="shared" si="39"/>
        <v>У</v>
      </c>
      <c r="B367" s="747" t="s">
        <v>603</v>
      </c>
      <c r="C367" s="748"/>
      <c r="D367" s="749"/>
      <c r="E367" s="750" t="s">
        <v>852</v>
      </c>
      <c r="F367" s="421" t="s">
        <v>766</v>
      </c>
      <c r="G367" s="804">
        <v>0</v>
      </c>
      <c r="H367" s="780">
        <v>1608.3937291597238</v>
      </c>
      <c r="I367" s="422">
        <f t="shared" si="37"/>
        <v>1608.39</v>
      </c>
      <c r="J367" s="423">
        <f t="shared" si="38"/>
        <v>1930.07</v>
      </c>
    </row>
    <row r="368" spans="1:10" s="418" customFormat="1" ht="27" customHeight="1">
      <c r="A368" s="746" t="str">
        <f t="shared" si="39"/>
        <v>У</v>
      </c>
      <c r="B368" s="747" t="s">
        <v>604</v>
      </c>
      <c r="C368" s="748"/>
      <c r="D368" s="749"/>
      <c r="E368" s="750" t="s">
        <v>853</v>
      </c>
      <c r="F368" s="421" t="s">
        <v>766</v>
      </c>
      <c r="G368" s="804">
        <v>0</v>
      </c>
      <c r="H368" s="780">
        <v>1553.8719078322752</v>
      </c>
      <c r="I368" s="422">
        <f t="shared" si="37"/>
        <v>1553.87</v>
      </c>
      <c r="J368" s="423">
        <f t="shared" si="38"/>
        <v>1864.64</v>
      </c>
    </row>
    <row r="369" spans="1:10" s="418" customFormat="1" ht="17.25" customHeight="1" thickBot="1">
      <c r="A369" s="644"/>
      <c r="B369" s="645"/>
      <c r="C369" s="646"/>
      <c r="D369" s="647"/>
      <c r="E369" s="648"/>
      <c r="F369" s="649"/>
      <c r="G369" s="827"/>
      <c r="H369" s="828"/>
      <c r="I369" s="650"/>
      <c r="J369" s="651"/>
    </row>
    <row r="370" spans="1:10" s="418" customFormat="1" ht="6.75" customHeight="1" thickTop="1">
      <c r="A370" s="652"/>
      <c r="B370" s="653"/>
      <c r="C370" s="654"/>
      <c r="D370" s="654"/>
      <c r="E370" s="54"/>
      <c r="F370" s="655"/>
      <c r="G370" s="655"/>
      <c r="H370" s="655"/>
      <c r="I370" s="656"/>
      <c r="J370" s="656"/>
    </row>
    <row r="371" spans="1:12" ht="10.5" customHeight="1" thickBot="1">
      <c r="A371" s="496"/>
      <c r="B371" s="657"/>
      <c r="C371" s="658"/>
      <c r="D371" s="659"/>
      <c r="E371" s="1"/>
      <c r="F371" s="660"/>
      <c r="G371" s="660"/>
      <c r="H371" s="660"/>
      <c r="I371" s="661"/>
      <c r="J371" s="661"/>
      <c r="K371" s="418"/>
      <c r="L371" s="418"/>
    </row>
    <row r="372" spans="1:16" ht="34.5" customHeight="1">
      <c r="A372" s="674" t="s">
        <v>854</v>
      </c>
      <c r="B372" s="675" t="s">
        <v>855</v>
      </c>
      <c r="C372" s="676"/>
      <c r="D372" s="677" t="s">
        <v>856</v>
      </c>
      <c r="E372" s="678"/>
      <c r="F372" s="842" t="s">
        <v>857</v>
      </c>
      <c r="G372" s="842"/>
      <c r="H372" s="842"/>
      <c r="I372" s="842"/>
      <c r="J372" s="842"/>
      <c r="K372" s="842"/>
      <c r="L372" s="842"/>
      <c r="M372" s="842"/>
      <c r="N372" s="842"/>
      <c r="O372" s="843"/>
      <c r="P372" s="1"/>
    </row>
    <row r="373" spans="1:16" ht="25.5">
      <c r="A373" s="679"/>
      <c r="B373" s="680"/>
      <c r="C373" s="681"/>
      <c r="D373" s="682"/>
      <c r="E373" s="683"/>
      <c r="F373" s="684" t="s">
        <v>858</v>
      </c>
      <c r="G373" s="685"/>
      <c r="H373" s="684" t="s">
        <v>859</v>
      </c>
      <c r="I373" s="685"/>
      <c r="J373" s="686" t="s">
        <v>860</v>
      </c>
      <c r="K373" s="686"/>
      <c r="L373" s="718" t="s">
        <v>861</v>
      </c>
      <c r="M373" s="718"/>
      <c r="N373" s="718" t="s">
        <v>862</v>
      </c>
      <c r="O373" s="719"/>
      <c r="P373" s="1"/>
    </row>
    <row r="374" spans="1:16" ht="26.25" thickBot="1">
      <c r="A374" s="687"/>
      <c r="B374" s="688"/>
      <c r="C374" s="689"/>
      <c r="D374" s="690" t="s">
        <v>863</v>
      </c>
      <c r="E374" s="691" t="s">
        <v>864</v>
      </c>
      <c r="F374" s="692" t="s">
        <v>863</v>
      </c>
      <c r="G374" s="692" t="s">
        <v>864</v>
      </c>
      <c r="H374" s="692" t="s">
        <v>863</v>
      </c>
      <c r="I374" s="692" t="s">
        <v>864</v>
      </c>
      <c r="J374" s="692" t="s">
        <v>863</v>
      </c>
      <c r="K374" s="720" t="s">
        <v>864</v>
      </c>
      <c r="L374" s="720" t="s">
        <v>863</v>
      </c>
      <c r="M374" s="720" t="s">
        <v>864</v>
      </c>
      <c r="N374" s="720" t="s">
        <v>863</v>
      </c>
      <c r="O374" s="721" t="s">
        <v>864</v>
      </c>
      <c r="P374" s="1"/>
    </row>
    <row r="375" spans="1:16" ht="26.25" customHeight="1" thickTop="1">
      <c r="A375" s="693">
        <v>1</v>
      </c>
      <c r="B375" s="694" t="s">
        <v>865</v>
      </c>
      <c r="C375" s="695" t="s">
        <v>866</v>
      </c>
      <c r="D375" s="696">
        <v>7143</v>
      </c>
      <c r="E375" s="697"/>
      <c r="F375" s="698">
        <v>5357</v>
      </c>
      <c r="G375" s="698"/>
      <c r="H375" s="698">
        <v>4857</v>
      </c>
      <c r="I375" s="698"/>
      <c r="J375" s="698">
        <v>4357</v>
      </c>
      <c r="K375" s="857"/>
      <c r="L375" s="858">
        <v>3857</v>
      </c>
      <c r="M375" s="858"/>
      <c r="N375" s="858">
        <v>3357</v>
      </c>
      <c r="O375" s="859"/>
      <c r="P375" s="1"/>
    </row>
    <row r="376" spans="1:16" ht="26.25">
      <c r="A376" s="699">
        <v>2</v>
      </c>
      <c r="B376" s="700"/>
      <c r="C376" s="701" t="s">
        <v>867</v>
      </c>
      <c r="D376" s="702">
        <v>5594</v>
      </c>
      <c r="E376" s="703"/>
      <c r="F376" s="704">
        <v>4196</v>
      </c>
      <c r="G376" s="704"/>
      <c r="H376" s="704">
        <v>3748</v>
      </c>
      <c r="I376" s="704"/>
      <c r="J376" s="704">
        <v>3300</v>
      </c>
      <c r="K376" s="851"/>
      <c r="L376" s="852">
        <v>2853</v>
      </c>
      <c r="M376" s="852"/>
      <c r="N376" s="852">
        <v>2405</v>
      </c>
      <c r="O376" s="853"/>
      <c r="P376" s="1"/>
    </row>
    <row r="377" spans="1:16" ht="26.25">
      <c r="A377" s="699">
        <v>3</v>
      </c>
      <c r="B377" s="700"/>
      <c r="C377" s="701" t="s">
        <v>868</v>
      </c>
      <c r="D377" s="702">
        <v>4167</v>
      </c>
      <c r="E377" s="703"/>
      <c r="F377" s="704">
        <v>3125</v>
      </c>
      <c r="G377" s="704"/>
      <c r="H377" s="704">
        <v>2792</v>
      </c>
      <c r="I377" s="704"/>
      <c r="J377" s="704">
        <v>2459</v>
      </c>
      <c r="K377" s="851"/>
      <c r="L377" s="852">
        <v>2125</v>
      </c>
      <c r="M377" s="852"/>
      <c r="N377" s="852">
        <v>1792</v>
      </c>
      <c r="O377" s="853"/>
      <c r="P377" s="1"/>
    </row>
    <row r="378" spans="1:16" ht="26.25">
      <c r="A378" s="699">
        <v>4</v>
      </c>
      <c r="B378" s="705"/>
      <c r="C378" s="701" t="s">
        <v>869</v>
      </c>
      <c r="D378" s="702">
        <v>3273</v>
      </c>
      <c r="E378" s="703"/>
      <c r="F378" s="704">
        <v>2455</v>
      </c>
      <c r="G378" s="704"/>
      <c r="H378" s="704">
        <v>2193</v>
      </c>
      <c r="I378" s="704"/>
      <c r="J378" s="704">
        <v>1931</v>
      </c>
      <c r="K378" s="851"/>
      <c r="L378" s="852">
        <v>1669</v>
      </c>
      <c r="M378" s="852"/>
      <c r="N378" s="852">
        <v>1407</v>
      </c>
      <c r="O378" s="853"/>
      <c r="P378" s="1"/>
    </row>
    <row r="379" spans="1:16" ht="25.5" customHeight="1">
      <c r="A379" s="699">
        <v>5</v>
      </c>
      <c r="B379" s="706" t="s">
        <v>870</v>
      </c>
      <c r="C379" s="701" t="s">
        <v>866</v>
      </c>
      <c r="D379" s="702">
        <v>4758</v>
      </c>
      <c r="E379" s="703"/>
      <c r="F379" s="704">
        <v>3569</v>
      </c>
      <c r="G379" s="704"/>
      <c r="H379" s="704">
        <v>3188</v>
      </c>
      <c r="I379" s="704"/>
      <c r="J379" s="704">
        <v>2807</v>
      </c>
      <c r="K379" s="851"/>
      <c r="L379" s="852">
        <v>2427</v>
      </c>
      <c r="M379" s="852"/>
      <c r="N379" s="852">
        <v>2046</v>
      </c>
      <c r="O379" s="853"/>
      <c r="P379" s="1"/>
    </row>
    <row r="380" spans="1:16" ht="26.25">
      <c r="A380" s="699">
        <v>6</v>
      </c>
      <c r="B380" s="700"/>
      <c r="C380" s="701" t="s">
        <v>867</v>
      </c>
      <c r="D380" s="702">
        <v>4186</v>
      </c>
      <c r="E380" s="703"/>
      <c r="F380" s="704">
        <v>3140</v>
      </c>
      <c r="G380" s="704"/>
      <c r="H380" s="704">
        <v>2805</v>
      </c>
      <c r="I380" s="704"/>
      <c r="J380" s="704">
        <v>2470</v>
      </c>
      <c r="K380" s="851"/>
      <c r="L380" s="852">
        <v>2135</v>
      </c>
      <c r="M380" s="852"/>
      <c r="N380" s="852">
        <v>1800</v>
      </c>
      <c r="O380" s="853"/>
      <c r="P380" s="1"/>
    </row>
    <row r="381" spans="1:16" ht="26.25">
      <c r="A381" s="699">
        <v>7</v>
      </c>
      <c r="B381" s="700"/>
      <c r="C381" s="701" t="s">
        <v>868</v>
      </c>
      <c r="D381" s="702">
        <v>3257</v>
      </c>
      <c r="E381" s="703"/>
      <c r="F381" s="704">
        <v>2443</v>
      </c>
      <c r="G381" s="704"/>
      <c r="H381" s="704">
        <v>2182</v>
      </c>
      <c r="I381" s="704"/>
      <c r="J381" s="704">
        <v>1922</v>
      </c>
      <c r="K381" s="851"/>
      <c r="L381" s="852">
        <v>1661</v>
      </c>
      <c r="M381" s="852"/>
      <c r="N381" s="852">
        <v>1401</v>
      </c>
      <c r="O381" s="853"/>
      <c r="P381" s="1"/>
    </row>
    <row r="382" spans="1:16" ht="26.25">
      <c r="A382" s="699">
        <v>8</v>
      </c>
      <c r="B382" s="705"/>
      <c r="C382" s="701" t="s">
        <v>869</v>
      </c>
      <c r="D382" s="702">
        <v>2675</v>
      </c>
      <c r="E382" s="703"/>
      <c r="F382" s="704">
        <v>2006</v>
      </c>
      <c r="G382" s="704"/>
      <c r="H382" s="704">
        <v>1792</v>
      </c>
      <c r="I382" s="704"/>
      <c r="J382" s="704">
        <v>1578</v>
      </c>
      <c r="K382" s="851"/>
      <c r="L382" s="852">
        <v>1364</v>
      </c>
      <c r="M382" s="852"/>
      <c r="N382" s="852">
        <v>1150</v>
      </c>
      <c r="O382" s="853"/>
      <c r="P382" s="1"/>
    </row>
    <row r="383" spans="1:16" ht="25.5" customHeight="1">
      <c r="A383" s="699">
        <v>9</v>
      </c>
      <c r="B383" s="706" t="s">
        <v>871</v>
      </c>
      <c r="C383" s="701" t="s">
        <v>872</v>
      </c>
      <c r="D383" s="702">
        <v>19380</v>
      </c>
      <c r="E383" s="703"/>
      <c r="F383" s="704">
        <v>14535</v>
      </c>
      <c r="G383" s="704"/>
      <c r="H383" s="704">
        <v>12985</v>
      </c>
      <c r="I383" s="704"/>
      <c r="J383" s="704">
        <v>11434</v>
      </c>
      <c r="K383" s="851"/>
      <c r="L383" s="852">
        <v>9884</v>
      </c>
      <c r="M383" s="852"/>
      <c r="N383" s="852">
        <v>8333</v>
      </c>
      <c r="O383" s="853"/>
      <c r="P383" s="1"/>
    </row>
    <row r="384" spans="1:16" ht="26.25">
      <c r="A384" s="699">
        <v>10</v>
      </c>
      <c r="B384" s="700"/>
      <c r="C384" s="701" t="s">
        <v>873</v>
      </c>
      <c r="D384" s="702">
        <v>27687</v>
      </c>
      <c r="E384" s="703"/>
      <c r="F384" s="704">
        <v>20765</v>
      </c>
      <c r="G384" s="704"/>
      <c r="H384" s="704">
        <v>18550</v>
      </c>
      <c r="I384" s="704"/>
      <c r="J384" s="704">
        <v>16335</v>
      </c>
      <c r="K384" s="851"/>
      <c r="L384" s="852">
        <v>14120</v>
      </c>
      <c r="M384" s="852"/>
      <c r="N384" s="852">
        <v>11905</v>
      </c>
      <c r="O384" s="853"/>
      <c r="P384" s="1"/>
    </row>
    <row r="385" spans="1:16" ht="26.25">
      <c r="A385" s="699">
        <v>11</v>
      </c>
      <c r="B385" s="700"/>
      <c r="C385" s="701" t="s">
        <v>874</v>
      </c>
      <c r="D385" s="702">
        <v>35992</v>
      </c>
      <c r="E385" s="703"/>
      <c r="F385" s="704">
        <v>26994</v>
      </c>
      <c r="G385" s="704"/>
      <c r="H385" s="704">
        <v>24115</v>
      </c>
      <c r="I385" s="704"/>
      <c r="J385" s="704">
        <v>21235</v>
      </c>
      <c r="K385" s="851"/>
      <c r="L385" s="852">
        <v>18356</v>
      </c>
      <c r="M385" s="852"/>
      <c r="N385" s="852">
        <v>15477</v>
      </c>
      <c r="O385" s="853"/>
      <c r="P385" s="1"/>
    </row>
    <row r="386" spans="1:16" ht="26.25">
      <c r="A386" s="699">
        <v>12</v>
      </c>
      <c r="B386" s="700"/>
      <c r="C386" s="701" t="s">
        <v>875</v>
      </c>
      <c r="D386" s="702">
        <v>13843</v>
      </c>
      <c r="E386" s="703"/>
      <c r="F386" s="704">
        <v>10382</v>
      </c>
      <c r="G386" s="704"/>
      <c r="H386" s="704">
        <v>9275</v>
      </c>
      <c r="I386" s="704"/>
      <c r="J386" s="704">
        <v>8167</v>
      </c>
      <c r="K386" s="851"/>
      <c r="L386" s="852">
        <v>7060</v>
      </c>
      <c r="M386" s="852"/>
      <c r="N386" s="852">
        <v>5952</v>
      </c>
      <c r="O386" s="853"/>
      <c r="P386" s="1"/>
    </row>
    <row r="387" spans="1:16" ht="26.25">
      <c r="A387" s="699">
        <v>13</v>
      </c>
      <c r="B387" s="700"/>
      <c r="C387" s="701" t="s">
        <v>876</v>
      </c>
      <c r="D387" s="702">
        <v>11075</v>
      </c>
      <c r="E387" s="703"/>
      <c r="F387" s="704">
        <v>8306</v>
      </c>
      <c r="G387" s="704"/>
      <c r="H387" s="704">
        <v>7420</v>
      </c>
      <c r="I387" s="704"/>
      <c r="J387" s="704">
        <v>6534</v>
      </c>
      <c r="K387" s="851"/>
      <c r="L387" s="852">
        <v>5648</v>
      </c>
      <c r="M387" s="852"/>
      <c r="N387" s="852">
        <v>4762</v>
      </c>
      <c r="O387" s="853"/>
      <c r="P387" s="1"/>
    </row>
    <row r="388" spans="1:16" ht="26.25">
      <c r="A388" s="699">
        <v>14</v>
      </c>
      <c r="B388" s="705"/>
      <c r="C388" s="701" t="s">
        <v>877</v>
      </c>
      <c r="D388" s="702">
        <v>6645</v>
      </c>
      <c r="E388" s="703"/>
      <c r="F388" s="704">
        <v>4984</v>
      </c>
      <c r="G388" s="704"/>
      <c r="H388" s="704">
        <v>4452</v>
      </c>
      <c r="I388" s="704"/>
      <c r="J388" s="704">
        <v>3921</v>
      </c>
      <c r="K388" s="851"/>
      <c r="L388" s="852">
        <v>3389</v>
      </c>
      <c r="M388" s="852"/>
      <c r="N388" s="852">
        <v>2857</v>
      </c>
      <c r="O388" s="853"/>
      <c r="P388" s="1"/>
    </row>
    <row r="389" spans="1:16" ht="25.5" customHeight="1">
      <c r="A389" s="699">
        <v>15</v>
      </c>
      <c r="B389" s="706" t="s">
        <v>878</v>
      </c>
      <c r="C389" s="701" t="s">
        <v>879</v>
      </c>
      <c r="D389" s="702">
        <v>8860</v>
      </c>
      <c r="E389" s="703"/>
      <c r="F389" s="704">
        <v>6645</v>
      </c>
      <c r="G389" s="704"/>
      <c r="H389" s="704">
        <v>5936</v>
      </c>
      <c r="I389" s="704"/>
      <c r="J389" s="704">
        <v>5227</v>
      </c>
      <c r="K389" s="851"/>
      <c r="L389" s="852">
        <v>4519</v>
      </c>
      <c r="M389" s="852"/>
      <c r="N389" s="852">
        <v>3810</v>
      </c>
      <c r="O389" s="853"/>
      <c r="P389" s="1"/>
    </row>
    <row r="390" spans="1:16" ht="26.25">
      <c r="A390" s="699">
        <v>16</v>
      </c>
      <c r="B390" s="700"/>
      <c r="C390" s="701" t="s">
        <v>868</v>
      </c>
      <c r="D390" s="702">
        <v>7197</v>
      </c>
      <c r="E390" s="703"/>
      <c r="F390" s="704">
        <v>5398</v>
      </c>
      <c r="G390" s="704"/>
      <c r="H390" s="704">
        <v>4822</v>
      </c>
      <c r="I390" s="704"/>
      <c r="J390" s="704">
        <v>4246</v>
      </c>
      <c r="K390" s="851"/>
      <c r="L390" s="852">
        <v>3670</v>
      </c>
      <c r="M390" s="852"/>
      <c r="N390" s="852">
        <v>3095</v>
      </c>
      <c r="O390" s="853"/>
      <c r="P390" s="1"/>
    </row>
    <row r="391" spans="1:16" ht="26.25">
      <c r="A391" s="699">
        <v>17</v>
      </c>
      <c r="B391" s="705"/>
      <c r="C391" s="701" t="s">
        <v>869</v>
      </c>
      <c r="D391" s="702">
        <v>5538</v>
      </c>
      <c r="E391" s="703"/>
      <c r="F391" s="704">
        <v>4154</v>
      </c>
      <c r="G391" s="704"/>
      <c r="H391" s="704">
        <v>3710</v>
      </c>
      <c r="I391" s="704"/>
      <c r="J391" s="704">
        <v>3267</v>
      </c>
      <c r="K391" s="851"/>
      <c r="L391" s="852">
        <v>2824</v>
      </c>
      <c r="M391" s="852"/>
      <c r="N391" s="852">
        <v>2381</v>
      </c>
      <c r="O391" s="853"/>
      <c r="P391" s="1"/>
    </row>
    <row r="392" spans="1:16" ht="25.5" customHeight="1">
      <c r="A392" s="699">
        <v>18</v>
      </c>
      <c r="B392" s="706" t="s">
        <v>880</v>
      </c>
      <c r="C392" s="701" t="s">
        <v>879</v>
      </c>
      <c r="D392" s="702">
        <v>22149</v>
      </c>
      <c r="E392" s="703"/>
      <c r="F392" s="704">
        <v>16612</v>
      </c>
      <c r="G392" s="704"/>
      <c r="H392" s="704">
        <v>14840</v>
      </c>
      <c r="I392" s="704"/>
      <c r="J392" s="704">
        <v>13068</v>
      </c>
      <c r="K392" s="851"/>
      <c r="L392" s="852">
        <v>11296</v>
      </c>
      <c r="M392" s="852"/>
      <c r="N392" s="852">
        <v>9524</v>
      </c>
      <c r="O392" s="853"/>
      <c r="P392" s="1"/>
    </row>
    <row r="393" spans="1:16" ht="26.25">
      <c r="A393" s="699">
        <v>19</v>
      </c>
      <c r="B393" s="700"/>
      <c r="C393" s="701" t="s">
        <v>868</v>
      </c>
      <c r="D393" s="702">
        <v>11075</v>
      </c>
      <c r="E393" s="703"/>
      <c r="F393" s="704">
        <v>8306</v>
      </c>
      <c r="G393" s="704"/>
      <c r="H393" s="704">
        <v>7420</v>
      </c>
      <c r="I393" s="704"/>
      <c r="J393" s="704">
        <v>6534</v>
      </c>
      <c r="K393" s="851"/>
      <c r="L393" s="852">
        <v>5648</v>
      </c>
      <c r="M393" s="852"/>
      <c r="N393" s="852">
        <v>4762</v>
      </c>
      <c r="O393" s="853"/>
      <c r="P393" s="1"/>
    </row>
    <row r="394" spans="1:16" ht="26.25">
      <c r="A394" s="699">
        <v>20</v>
      </c>
      <c r="B394" s="705"/>
      <c r="C394" s="701" t="s">
        <v>869</v>
      </c>
      <c r="D394" s="702">
        <v>7753</v>
      </c>
      <c r="E394" s="703"/>
      <c r="F394" s="704">
        <v>5815</v>
      </c>
      <c r="G394" s="704"/>
      <c r="H394" s="704">
        <v>5195</v>
      </c>
      <c r="I394" s="704"/>
      <c r="J394" s="704">
        <v>4574</v>
      </c>
      <c r="K394" s="851"/>
      <c r="L394" s="852">
        <v>3954</v>
      </c>
      <c r="M394" s="852"/>
      <c r="N394" s="852">
        <v>3334</v>
      </c>
      <c r="O394" s="853"/>
      <c r="P394" s="1"/>
    </row>
    <row r="395" spans="1:16" ht="25.5" customHeight="1">
      <c r="A395" s="699">
        <v>21</v>
      </c>
      <c r="B395" s="706" t="s">
        <v>881</v>
      </c>
      <c r="C395" s="701" t="s">
        <v>879</v>
      </c>
      <c r="D395" s="702">
        <v>19270</v>
      </c>
      <c r="E395" s="703"/>
      <c r="F395" s="704">
        <v>14453</v>
      </c>
      <c r="G395" s="704"/>
      <c r="H395" s="704">
        <v>12911</v>
      </c>
      <c r="I395" s="704"/>
      <c r="J395" s="704">
        <v>11369</v>
      </c>
      <c r="K395" s="851"/>
      <c r="L395" s="852">
        <v>9828</v>
      </c>
      <c r="M395" s="852"/>
      <c r="N395" s="852">
        <v>8286</v>
      </c>
      <c r="O395" s="853"/>
      <c r="P395" s="1"/>
    </row>
    <row r="396" spans="1:16" ht="26.25">
      <c r="A396" s="699">
        <v>22</v>
      </c>
      <c r="B396" s="700"/>
      <c r="C396" s="701" t="s">
        <v>868</v>
      </c>
      <c r="D396" s="702">
        <v>9635</v>
      </c>
      <c r="E396" s="703"/>
      <c r="F396" s="704">
        <v>7226</v>
      </c>
      <c r="G396" s="704"/>
      <c r="H396" s="704">
        <v>6455</v>
      </c>
      <c r="I396" s="704"/>
      <c r="J396" s="704">
        <v>5685</v>
      </c>
      <c r="K396" s="851"/>
      <c r="L396" s="852">
        <v>4914</v>
      </c>
      <c r="M396" s="852"/>
      <c r="N396" s="852">
        <v>4143</v>
      </c>
      <c r="O396" s="853"/>
      <c r="P396" s="1"/>
    </row>
    <row r="397" spans="1:16" ht="26.25">
      <c r="A397" s="699">
        <v>23</v>
      </c>
      <c r="B397" s="705"/>
      <c r="C397" s="701" t="s">
        <v>869</v>
      </c>
      <c r="D397" s="702">
        <v>7419</v>
      </c>
      <c r="E397" s="703"/>
      <c r="F397" s="704">
        <v>5564</v>
      </c>
      <c r="G397" s="704"/>
      <c r="H397" s="704">
        <v>4971</v>
      </c>
      <c r="I397" s="704"/>
      <c r="J397" s="704">
        <v>4377</v>
      </c>
      <c r="K397" s="851"/>
      <c r="L397" s="852">
        <v>3784</v>
      </c>
      <c r="M397" s="852"/>
      <c r="N397" s="852">
        <v>3190</v>
      </c>
      <c r="O397" s="853"/>
      <c r="P397" s="1"/>
    </row>
    <row r="398" spans="1:16" ht="25.5" customHeight="1">
      <c r="A398" s="699">
        <v>24</v>
      </c>
      <c r="B398" s="706" t="s">
        <v>882</v>
      </c>
      <c r="C398" s="701" t="s">
        <v>883</v>
      </c>
      <c r="D398" s="702">
        <v>3437</v>
      </c>
      <c r="E398" s="703"/>
      <c r="F398" s="704">
        <v>2578</v>
      </c>
      <c r="G398" s="704"/>
      <c r="H398" s="704">
        <v>2303</v>
      </c>
      <c r="I398" s="704"/>
      <c r="J398" s="704">
        <v>2028</v>
      </c>
      <c r="K398" s="851"/>
      <c r="L398" s="852">
        <v>1753</v>
      </c>
      <c r="M398" s="852"/>
      <c r="N398" s="852">
        <v>1478</v>
      </c>
      <c r="O398" s="853"/>
      <c r="P398" s="1"/>
    </row>
    <row r="399" spans="1:16" ht="26.25">
      <c r="A399" s="699">
        <v>25</v>
      </c>
      <c r="B399" s="705"/>
      <c r="C399" s="701" t="s">
        <v>884</v>
      </c>
      <c r="D399" s="702">
        <v>4201</v>
      </c>
      <c r="E399" s="703"/>
      <c r="F399" s="704">
        <v>3151</v>
      </c>
      <c r="G399" s="704"/>
      <c r="H399" s="704">
        <v>2815</v>
      </c>
      <c r="I399" s="704"/>
      <c r="J399" s="704">
        <v>2479</v>
      </c>
      <c r="K399" s="851"/>
      <c r="L399" s="852">
        <v>2143</v>
      </c>
      <c r="M399" s="852"/>
      <c r="N399" s="852">
        <v>1806</v>
      </c>
      <c r="O399" s="853"/>
      <c r="P399" s="1"/>
    </row>
    <row r="400" spans="1:16" ht="25.5" customHeight="1">
      <c r="A400" s="699">
        <v>26</v>
      </c>
      <c r="B400" s="706" t="s">
        <v>885</v>
      </c>
      <c r="C400" s="701" t="s">
        <v>883</v>
      </c>
      <c r="D400" s="702">
        <v>2713</v>
      </c>
      <c r="E400" s="703"/>
      <c r="F400" s="704">
        <v>2035</v>
      </c>
      <c r="G400" s="704"/>
      <c r="H400" s="704">
        <v>1818</v>
      </c>
      <c r="I400" s="704"/>
      <c r="J400" s="704">
        <v>1601</v>
      </c>
      <c r="K400" s="851"/>
      <c r="L400" s="852">
        <v>1384</v>
      </c>
      <c r="M400" s="852"/>
      <c r="N400" s="852">
        <v>1167</v>
      </c>
      <c r="O400" s="853"/>
      <c r="P400" s="1"/>
    </row>
    <row r="401" spans="1:16" ht="26.25">
      <c r="A401" s="699">
        <v>27</v>
      </c>
      <c r="B401" s="705"/>
      <c r="C401" s="701" t="s">
        <v>884</v>
      </c>
      <c r="D401" s="702">
        <v>2972</v>
      </c>
      <c r="E401" s="703"/>
      <c r="F401" s="704">
        <v>2229</v>
      </c>
      <c r="G401" s="704"/>
      <c r="H401" s="704">
        <v>1991</v>
      </c>
      <c r="I401" s="704"/>
      <c r="J401" s="704">
        <v>1753</v>
      </c>
      <c r="K401" s="851"/>
      <c r="L401" s="852">
        <v>1516</v>
      </c>
      <c r="M401" s="852"/>
      <c r="N401" s="852">
        <v>1278</v>
      </c>
      <c r="O401" s="853"/>
      <c r="P401" s="1"/>
    </row>
    <row r="402" spans="1:16" ht="25.5" customHeight="1">
      <c r="A402" s="699">
        <v>28</v>
      </c>
      <c r="B402" s="706" t="s">
        <v>886</v>
      </c>
      <c r="C402" s="701" t="s">
        <v>883</v>
      </c>
      <c r="D402" s="702">
        <v>2990</v>
      </c>
      <c r="E402" s="703"/>
      <c r="F402" s="704">
        <v>2243</v>
      </c>
      <c r="G402" s="704"/>
      <c r="H402" s="704">
        <v>2003</v>
      </c>
      <c r="I402" s="704"/>
      <c r="J402" s="704">
        <v>1764</v>
      </c>
      <c r="K402" s="851"/>
      <c r="L402" s="852">
        <v>1525</v>
      </c>
      <c r="M402" s="852"/>
      <c r="N402" s="852">
        <v>1286</v>
      </c>
      <c r="O402" s="853"/>
      <c r="P402" s="1"/>
    </row>
    <row r="403" spans="1:16" ht="26.25">
      <c r="A403" s="699">
        <v>29</v>
      </c>
      <c r="B403" s="705"/>
      <c r="C403" s="701" t="s">
        <v>884</v>
      </c>
      <c r="D403" s="702">
        <v>4210</v>
      </c>
      <c r="E403" s="703"/>
      <c r="F403" s="704">
        <v>3158</v>
      </c>
      <c r="G403" s="704"/>
      <c r="H403" s="704">
        <v>2821</v>
      </c>
      <c r="I403" s="704"/>
      <c r="J403" s="704">
        <v>2484</v>
      </c>
      <c r="K403" s="851"/>
      <c r="L403" s="852">
        <v>2147</v>
      </c>
      <c r="M403" s="852"/>
      <c r="N403" s="852">
        <v>1810</v>
      </c>
      <c r="O403" s="853"/>
      <c r="P403" s="1"/>
    </row>
    <row r="404" spans="1:16" ht="25.5" customHeight="1">
      <c r="A404" s="707">
        <v>30</v>
      </c>
      <c r="B404" s="708" t="s">
        <v>887</v>
      </c>
      <c r="C404" s="709"/>
      <c r="D404" s="710">
        <v>3778</v>
      </c>
      <c r="E404" s="711">
        <v>2607</v>
      </c>
      <c r="F404" s="712">
        <v>2758</v>
      </c>
      <c r="G404" s="712">
        <v>1904</v>
      </c>
      <c r="H404" s="712">
        <v>2525</v>
      </c>
      <c r="I404" s="712">
        <v>1743</v>
      </c>
      <c r="J404" s="712">
        <v>2268</v>
      </c>
      <c r="K404" s="848">
        <v>1565</v>
      </c>
      <c r="L404" s="849">
        <v>2010</v>
      </c>
      <c r="M404" s="849">
        <v>1387</v>
      </c>
      <c r="N404" s="849">
        <v>1754</v>
      </c>
      <c r="O404" s="850">
        <v>1210</v>
      </c>
      <c r="P404" s="1"/>
    </row>
    <row r="405" spans="1:16" ht="25.5" customHeight="1">
      <c r="A405" s="699">
        <v>31</v>
      </c>
      <c r="B405" s="708" t="s">
        <v>888</v>
      </c>
      <c r="C405" s="709"/>
      <c r="D405" s="702">
        <v>2868</v>
      </c>
      <c r="E405" s="703">
        <v>1979</v>
      </c>
      <c r="F405" s="704">
        <v>1917</v>
      </c>
      <c r="G405" s="704">
        <v>1323</v>
      </c>
      <c r="H405" s="704">
        <v>1658</v>
      </c>
      <c r="I405" s="704">
        <v>1145</v>
      </c>
      <c r="J405" s="704">
        <v>1428</v>
      </c>
      <c r="K405" s="851">
        <v>985</v>
      </c>
      <c r="L405" s="852">
        <v>1168</v>
      </c>
      <c r="M405" s="852">
        <v>805</v>
      </c>
      <c r="N405" s="852">
        <v>933</v>
      </c>
      <c r="O405" s="853">
        <v>644</v>
      </c>
      <c r="P405" s="1"/>
    </row>
    <row r="406" spans="1:16" ht="25.5" customHeight="1">
      <c r="A406" s="699">
        <v>32</v>
      </c>
      <c r="B406" s="708" t="s">
        <v>889</v>
      </c>
      <c r="C406" s="709"/>
      <c r="D406" s="702">
        <v>2607</v>
      </c>
      <c r="E406" s="703">
        <v>1434</v>
      </c>
      <c r="F406" s="704">
        <v>1760</v>
      </c>
      <c r="G406" s="704">
        <v>968</v>
      </c>
      <c r="H406" s="704">
        <v>1554</v>
      </c>
      <c r="I406" s="704">
        <v>855</v>
      </c>
      <c r="J406" s="704">
        <v>1320</v>
      </c>
      <c r="K406" s="851">
        <v>726</v>
      </c>
      <c r="L406" s="852">
        <v>1085</v>
      </c>
      <c r="M406" s="852">
        <v>596</v>
      </c>
      <c r="N406" s="852">
        <v>852</v>
      </c>
      <c r="O406" s="853">
        <v>468</v>
      </c>
      <c r="P406" s="1"/>
    </row>
    <row r="407" spans="1:16" ht="25.5" customHeight="1">
      <c r="A407" s="699">
        <v>33</v>
      </c>
      <c r="B407" s="708" t="s">
        <v>890</v>
      </c>
      <c r="C407" s="709"/>
      <c r="D407" s="702"/>
      <c r="E407" s="703"/>
      <c r="F407" s="704">
        <v>1290</v>
      </c>
      <c r="G407" s="704">
        <v>517</v>
      </c>
      <c r="H407" s="704">
        <v>1089</v>
      </c>
      <c r="I407" s="704">
        <v>436</v>
      </c>
      <c r="J407" s="704">
        <v>886</v>
      </c>
      <c r="K407" s="851">
        <v>355</v>
      </c>
      <c r="L407" s="852">
        <v>686</v>
      </c>
      <c r="M407" s="852">
        <v>274</v>
      </c>
      <c r="N407" s="852">
        <v>483</v>
      </c>
      <c r="O407" s="853">
        <v>193</v>
      </c>
      <c r="P407" s="1"/>
    </row>
    <row r="408" spans="1:16" ht="25.5" customHeight="1">
      <c r="A408" s="699">
        <v>34</v>
      </c>
      <c r="B408" s="708" t="s">
        <v>891</v>
      </c>
      <c r="C408" s="709"/>
      <c r="D408" s="702">
        <v>2528</v>
      </c>
      <c r="E408" s="703">
        <v>1745</v>
      </c>
      <c r="F408" s="704">
        <v>1745</v>
      </c>
      <c r="G408" s="704">
        <v>1204</v>
      </c>
      <c r="H408" s="704">
        <v>1581</v>
      </c>
      <c r="I408" s="704">
        <v>1091</v>
      </c>
      <c r="J408" s="704">
        <v>1439</v>
      </c>
      <c r="K408" s="851">
        <v>992</v>
      </c>
      <c r="L408" s="852">
        <v>1276</v>
      </c>
      <c r="M408" s="852">
        <v>880</v>
      </c>
      <c r="N408" s="852">
        <v>1131</v>
      </c>
      <c r="O408" s="853">
        <v>781</v>
      </c>
      <c r="P408" s="1"/>
    </row>
    <row r="409" spans="1:16" ht="25.5" customHeight="1">
      <c r="A409" s="699">
        <v>35</v>
      </c>
      <c r="B409" s="708" t="s">
        <v>892</v>
      </c>
      <c r="C409" s="709"/>
      <c r="D409" s="702">
        <v>1877</v>
      </c>
      <c r="E409" s="703">
        <v>1296</v>
      </c>
      <c r="F409" s="704">
        <v>1260</v>
      </c>
      <c r="G409" s="704">
        <v>868</v>
      </c>
      <c r="H409" s="704">
        <v>1101</v>
      </c>
      <c r="I409" s="704">
        <v>760</v>
      </c>
      <c r="J409" s="704">
        <v>926</v>
      </c>
      <c r="K409" s="851">
        <v>639</v>
      </c>
      <c r="L409" s="852">
        <v>776</v>
      </c>
      <c r="M409" s="852">
        <v>536</v>
      </c>
      <c r="N409" s="852">
        <v>626</v>
      </c>
      <c r="O409" s="853">
        <v>432</v>
      </c>
      <c r="P409" s="1"/>
    </row>
    <row r="410" spans="1:16" ht="25.5" customHeight="1">
      <c r="A410" s="699">
        <v>36</v>
      </c>
      <c r="B410" s="708" t="s">
        <v>893</v>
      </c>
      <c r="C410" s="709"/>
      <c r="D410" s="702">
        <v>1204</v>
      </c>
      <c r="E410" s="703">
        <v>663</v>
      </c>
      <c r="F410" s="704">
        <v>813</v>
      </c>
      <c r="G410" s="704">
        <v>447</v>
      </c>
      <c r="H410" s="704">
        <v>723</v>
      </c>
      <c r="I410" s="704">
        <v>398</v>
      </c>
      <c r="J410" s="704">
        <v>621</v>
      </c>
      <c r="K410" s="851">
        <v>341</v>
      </c>
      <c r="L410" s="852">
        <v>510</v>
      </c>
      <c r="M410" s="852">
        <v>280</v>
      </c>
      <c r="N410" s="852">
        <v>392</v>
      </c>
      <c r="O410" s="853">
        <v>215</v>
      </c>
      <c r="P410" s="1"/>
    </row>
    <row r="411" spans="1:16" ht="25.5" customHeight="1">
      <c r="A411" s="699">
        <v>37</v>
      </c>
      <c r="B411" s="708" t="s">
        <v>894</v>
      </c>
      <c r="C411" s="709"/>
      <c r="D411" s="702"/>
      <c r="E411" s="703"/>
      <c r="F411" s="704">
        <v>695</v>
      </c>
      <c r="G411" s="704">
        <v>278</v>
      </c>
      <c r="H411" s="704">
        <v>618</v>
      </c>
      <c r="I411" s="704">
        <v>248</v>
      </c>
      <c r="J411" s="704">
        <v>526</v>
      </c>
      <c r="K411" s="851">
        <v>210</v>
      </c>
      <c r="L411" s="852">
        <v>424</v>
      </c>
      <c r="M411" s="852">
        <v>170</v>
      </c>
      <c r="N411" s="852">
        <v>348</v>
      </c>
      <c r="O411" s="853">
        <v>139</v>
      </c>
      <c r="P411" s="1"/>
    </row>
    <row r="412" spans="1:16" ht="25.5" customHeight="1">
      <c r="A412" s="699">
        <v>38</v>
      </c>
      <c r="B412" s="708" t="s">
        <v>895</v>
      </c>
      <c r="C412" s="709"/>
      <c r="D412" s="702">
        <v>1882</v>
      </c>
      <c r="E412" s="703">
        <v>1299</v>
      </c>
      <c r="F412" s="704">
        <v>697</v>
      </c>
      <c r="G412" s="704">
        <v>481</v>
      </c>
      <c r="H412" s="704">
        <v>589</v>
      </c>
      <c r="I412" s="704">
        <v>406</v>
      </c>
      <c r="J412" s="704">
        <v>481</v>
      </c>
      <c r="K412" s="851">
        <v>332</v>
      </c>
      <c r="L412" s="852">
        <v>350</v>
      </c>
      <c r="M412" s="852">
        <v>242</v>
      </c>
      <c r="N412" s="852">
        <v>238</v>
      </c>
      <c r="O412" s="853">
        <v>165</v>
      </c>
      <c r="P412" s="1"/>
    </row>
    <row r="413" spans="1:16" ht="25.5" customHeight="1">
      <c r="A413" s="699">
        <v>39</v>
      </c>
      <c r="B413" s="708" t="s">
        <v>896</v>
      </c>
      <c r="C413" s="709"/>
      <c r="D413" s="702"/>
      <c r="E413" s="703"/>
      <c r="F413" s="704">
        <v>807</v>
      </c>
      <c r="G413" s="704">
        <v>558</v>
      </c>
      <c r="H413" s="704">
        <v>719</v>
      </c>
      <c r="I413" s="704">
        <v>497</v>
      </c>
      <c r="J413" s="704">
        <v>610</v>
      </c>
      <c r="K413" s="851">
        <v>421</v>
      </c>
      <c r="L413" s="852">
        <v>524</v>
      </c>
      <c r="M413" s="852">
        <v>361</v>
      </c>
      <c r="N413" s="852">
        <v>416</v>
      </c>
      <c r="O413" s="853">
        <v>287</v>
      </c>
      <c r="P413" s="1"/>
    </row>
    <row r="414" spans="1:16" ht="25.5" customHeight="1">
      <c r="A414" s="699">
        <v>40</v>
      </c>
      <c r="B414" s="708" t="s">
        <v>897</v>
      </c>
      <c r="C414" s="709"/>
      <c r="D414" s="702"/>
      <c r="E414" s="703"/>
      <c r="F414" s="704">
        <v>574</v>
      </c>
      <c r="G414" s="704">
        <v>396</v>
      </c>
      <c r="H414" s="704">
        <v>397</v>
      </c>
      <c r="I414" s="704">
        <v>159</v>
      </c>
      <c r="J414" s="704">
        <v>180</v>
      </c>
      <c r="K414" s="851">
        <v>71</v>
      </c>
      <c r="L414" s="852"/>
      <c r="M414" s="852"/>
      <c r="N414" s="852"/>
      <c r="O414" s="853"/>
      <c r="P414" s="1"/>
    </row>
    <row r="415" spans="1:16" ht="25.5" customHeight="1">
      <c r="A415" s="699">
        <v>41</v>
      </c>
      <c r="B415" s="708" t="s">
        <v>898</v>
      </c>
      <c r="C415" s="709"/>
      <c r="D415" s="702"/>
      <c r="E415" s="703"/>
      <c r="F415" s="704">
        <v>567</v>
      </c>
      <c r="G415" s="704">
        <f>+F415*0.69</f>
        <v>391.22999999999996</v>
      </c>
      <c r="H415" s="704">
        <f>+G414/F414*F415</f>
        <v>391.1707317073171</v>
      </c>
      <c r="I415" s="704">
        <f>+I414*H415/H414</f>
        <v>156.66535602383732</v>
      </c>
      <c r="J415" s="704">
        <f>+J414*H415/H414</f>
        <v>177.35700681943845</v>
      </c>
      <c r="K415" s="851">
        <f>+I415/I414*K414</f>
        <v>69.95748602322296</v>
      </c>
      <c r="L415" s="852"/>
      <c r="M415" s="852"/>
      <c r="N415" s="852"/>
      <c r="O415" s="853"/>
      <c r="P415" s="1"/>
    </row>
    <row r="416" spans="1:16" ht="26.25" customHeight="1" thickBot="1">
      <c r="A416" s="439">
        <v>42</v>
      </c>
      <c r="B416" s="713" t="s">
        <v>899</v>
      </c>
      <c r="C416" s="714"/>
      <c r="D416" s="715">
        <v>2816</v>
      </c>
      <c r="E416" s="716">
        <v>1943</v>
      </c>
      <c r="F416" s="717">
        <v>1790</v>
      </c>
      <c r="G416" s="717">
        <v>1235</v>
      </c>
      <c r="H416" s="717">
        <v>1561</v>
      </c>
      <c r="I416" s="717">
        <v>1077</v>
      </c>
      <c r="J416" s="717">
        <v>1351</v>
      </c>
      <c r="K416" s="854">
        <v>932</v>
      </c>
      <c r="L416" s="855">
        <v>1124</v>
      </c>
      <c r="M416" s="855">
        <v>775</v>
      </c>
      <c r="N416" s="855">
        <v>896</v>
      </c>
      <c r="O416" s="856">
        <v>618</v>
      </c>
      <c r="P416" s="1"/>
    </row>
    <row r="417" spans="1:10" ht="15.75">
      <c r="A417" s="496"/>
      <c r="B417" s="496"/>
      <c r="E417" s="1"/>
      <c r="F417" s="55"/>
      <c r="G417" s="55"/>
      <c r="H417" s="55"/>
      <c r="I417" s="663"/>
      <c r="J417" s="663"/>
    </row>
    <row r="418" spans="1:10" ht="15.75">
      <c r="A418" s="496"/>
      <c r="B418" s="496"/>
      <c r="E418" s="1"/>
      <c r="F418" s="55"/>
      <c r="G418" s="55"/>
      <c r="H418" s="55"/>
      <c r="I418" s="663"/>
      <c r="J418" s="663"/>
    </row>
    <row r="419" spans="1:10" ht="15.75">
      <c r="A419" s="496"/>
      <c r="B419" s="496"/>
      <c r="E419" s="1"/>
      <c r="F419" s="55"/>
      <c r="G419" s="55"/>
      <c r="H419" s="55"/>
      <c r="I419" s="663"/>
      <c r="J419" s="663"/>
    </row>
    <row r="420" spans="1:10" ht="15.75">
      <c r="A420" s="496"/>
      <c r="B420" s="496"/>
      <c r="E420" s="1"/>
      <c r="F420" s="55"/>
      <c r="G420" s="55"/>
      <c r="H420" s="55"/>
      <c r="I420" s="663"/>
      <c r="J420" s="663"/>
    </row>
    <row r="421" spans="1:10" ht="15.75">
      <c r="A421" s="496"/>
      <c r="B421" s="496"/>
      <c r="E421" s="1"/>
      <c r="F421" s="55"/>
      <c r="G421" s="55"/>
      <c r="H421" s="55"/>
      <c r="I421" s="663"/>
      <c r="J421" s="663"/>
    </row>
    <row r="422" spans="1:10" ht="15.75">
      <c r="A422" s="496"/>
      <c r="B422" s="496"/>
      <c r="E422" s="1"/>
      <c r="F422" s="55"/>
      <c r="G422" s="55"/>
      <c r="H422" s="55"/>
      <c r="I422" s="663"/>
      <c r="J422" s="663"/>
    </row>
    <row r="423" spans="1:10" ht="15.75">
      <c r="A423" s="496"/>
      <c r="B423" s="496"/>
      <c r="E423" s="1"/>
      <c r="F423" s="55"/>
      <c r="G423" s="55"/>
      <c r="H423" s="55"/>
      <c r="I423" s="663"/>
      <c r="J423" s="663"/>
    </row>
    <row r="424" spans="1:10" ht="15.75">
      <c r="A424" s="496"/>
      <c r="B424" s="496"/>
      <c r="E424" s="1"/>
      <c r="F424" s="55"/>
      <c r="G424" s="55"/>
      <c r="H424" s="55"/>
      <c r="I424" s="663"/>
      <c r="J424" s="663"/>
    </row>
    <row r="425" spans="1:10" ht="15.75">
      <c r="A425" s="496"/>
      <c r="B425" s="496"/>
      <c r="E425" s="1"/>
      <c r="F425" s="55"/>
      <c r="G425" s="55"/>
      <c r="H425" s="55"/>
      <c r="I425" s="663"/>
      <c r="J425" s="663"/>
    </row>
    <row r="426" spans="1:10" ht="15.75">
      <c r="A426" s="496"/>
      <c r="B426" s="496"/>
      <c r="E426" s="1"/>
      <c r="F426" s="55"/>
      <c r="G426" s="55"/>
      <c r="H426" s="55"/>
      <c r="I426" s="663"/>
      <c r="J426" s="663"/>
    </row>
    <row r="427" spans="1:10" ht="15.75">
      <c r="A427" s="496"/>
      <c r="B427" s="496"/>
      <c r="E427" s="1"/>
      <c r="F427" s="55"/>
      <c r="G427" s="55"/>
      <c r="H427" s="55"/>
      <c r="I427" s="663"/>
      <c r="J427" s="663"/>
    </row>
    <row r="428" spans="1:10" ht="15.75">
      <c r="A428" s="496"/>
      <c r="B428" s="496"/>
      <c r="E428" s="1"/>
      <c r="F428" s="55"/>
      <c r="G428" s="55"/>
      <c r="H428" s="55"/>
      <c r="I428" s="663"/>
      <c r="J428" s="663"/>
    </row>
    <row r="429" spans="1:10" ht="15.75">
      <c r="A429" s="496"/>
      <c r="B429" s="496"/>
      <c r="E429" s="1"/>
      <c r="F429" s="55"/>
      <c r="G429" s="55"/>
      <c r="H429" s="55"/>
      <c r="I429" s="663"/>
      <c r="J429" s="663"/>
    </row>
    <row r="430" spans="1:10" ht="15.75">
      <c r="A430" s="496"/>
      <c r="B430" s="496"/>
      <c r="E430" s="1"/>
      <c r="F430" s="55"/>
      <c r="G430" s="55"/>
      <c r="H430" s="55"/>
      <c r="I430" s="663"/>
      <c r="J430" s="663"/>
    </row>
    <row r="431" spans="1:10" ht="15.75">
      <c r="A431" s="496"/>
      <c r="B431" s="496"/>
      <c r="E431" s="1"/>
      <c r="F431" s="55"/>
      <c r="G431" s="55"/>
      <c r="H431" s="55"/>
      <c r="I431" s="663"/>
      <c r="J431" s="663"/>
    </row>
    <row r="432" spans="1:10" ht="15.75">
      <c r="A432" s="496"/>
      <c r="B432" s="496"/>
      <c r="E432" s="1"/>
      <c r="F432" s="55"/>
      <c r="G432" s="55"/>
      <c r="H432" s="55"/>
      <c r="I432" s="663"/>
      <c r="J432" s="663"/>
    </row>
    <row r="433" spans="1:10" ht="15.75">
      <c r="A433" s="496"/>
      <c r="B433" s="496"/>
      <c r="E433" s="1"/>
      <c r="F433" s="55"/>
      <c r="G433" s="55"/>
      <c r="H433" s="55"/>
      <c r="I433" s="663"/>
      <c r="J433" s="663"/>
    </row>
    <row r="434" spans="1:10" ht="15.75">
      <c r="A434" s="496"/>
      <c r="B434" s="496"/>
      <c r="E434" s="1"/>
      <c r="F434" s="55"/>
      <c r="G434" s="55"/>
      <c r="H434" s="55"/>
      <c r="I434" s="663"/>
      <c r="J434" s="663"/>
    </row>
    <row r="435" spans="1:10" ht="15.75">
      <c r="A435" s="496"/>
      <c r="B435" s="496"/>
      <c r="E435" s="1"/>
      <c r="F435" s="55"/>
      <c r="G435" s="55"/>
      <c r="H435" s="55"/>
      <c r="I435" s="663"/>
      <c r="J435" s="663"/>
    </row>
    <row r="436" spans="1:10" ht="15.75">
      <c r="A436" s="496"/>
      <c r="B436" s="496"/>
      <c r="E436" s="1"/>
      <c r="F436" s="55"/>
      <c r="G436" s="55"/>
      <c r="H436" s="55"/>
      <c r="I436" s="663"/>
      <c r="J436" s="663"/>
    </row>
    <row r="437" spans="1:10" ht="15.75">
      <c r="A437" s="496"/>
      <c r="B437" s="496"/>
      <c r="E437" s="1"/>
      <c r="F437" s="55"/>
      <c r="G437" s="55"/>
      <c r="H437" s="55"/>
      <c r="I437" s="663"/>
      <c r="J437" s="663"/>
    </row>
    <row r="438" spans="1:10" ht="15.75">
      <c r="A438" s="496"/>
      <c r="B438" s="496"/>
      <c r="E438" s="1"/>
      <c r="F438" s="55"/>
      <c r="G438" s="55"/>
      <c r="H438" s="55"/>
      <c r="I438" s="663"/>
      <c r="J438" s="663"/>
    </row>
    <row r="439" spans="1:10" ht="15.75">
      <c r="A439" s="496"/>
      <c r="B439" s="496"/>
      <c r="E439" s="1"/>
      <c r="F439" s="55"/>
      <c r="G439" s="55"/>
      <c r="H439" s="55"/>
      <c r="I439" s="663"/>
      <c r="J439" s="663"/>
    </row>
    <row r="440" spans="1:10" ht="15.75">
      <c r="A440" s="496"/>
      <c r="B440" s="496"/>
      <c r="E440" s="1"/>
      <c r="F440" s="55"/>
      <c r="G440" s="55"/>
      <c r="H440" s="55"/>
      <c r="I440" s="663"/>
      <c r="J440" s="663"/>
    </row>
    <row r="441" spans="1:10" ht="15.75">
      <c r="A441" s="496"/>
      <c r="B441" s="496"/>
      <c r="E441" s="1"/>
      <c r="F441" s="55"/>
      <c r="G441" s="55"/>
      <c r="H441" s="55"/>
      <c r="I441" s="663"/>
      <c r="J441" s="663"/>
    </row>
    <row r="442" spans="1:10" ht="15.75">
      <c r="A442" s="496"/>
      <c r="B442" s="496"/>
      <c r="E442" s="1"/>
      <c r="F442" s="55"/>
      <c r="G442" s="55"/>
      <c r="H442" s="55"/>
      <c r="I442" s="663"/>
      <c r="J442" s="663"/>
    </row>
    <row r="443" spans="1:10" ht="15.75">
      <c r="A443" s="496"/>
      <c r="B443" s="496"/>
      <c r="E443" s="1"/>
      <c r="F443" s="55"/>
      <c r="G443" s="55"/>
      <c r="H443" s="55"/>
      <c r="I443" s="663"/>
      <c r="J443" s="663"/>
    </row>
    <row r="444" spans="1:10" ht="15.75">
      <c r="A444" s="496"/>
      <c r="B444" s="496"/>
      <c r="E444" s="1"/>
      <c r="F444" s="55"/>
      <c r="G444" s="55"/>
      <c r="H444" s="55"/>
      <c r="I444" s="663"/>
      <c r="J444" s="663"/>
    </row>
    <row r="445" spans="1:10" ht="15.75">
      <c r="A445" s="496"/>
      <c r="B445" s="496"/>
      <c r="E445" s="1"/>
      <c r="F445" s="55"/>
      <c r="G445" s="55"/>
      <c r="H445" s="55"/>
      <c r="I445" s="663"/>
      <c r="J445" s="663"/>
    </row>
    <row r="446" spans="1:10" ht="15.75">
      <c r="A446" s="496"/>
      <c r="B446" s="496"/>
      <c r="E446" s="1"/>
      <c r="F446" s="55"/>
      <c r="G446" s="55"/>
      <c r="H446" s="55"/>
      <c r="I446" s="663"/>
      <c r="J446" s="663"/>
    </row>
    <row r="447" spans="1:10" ht="15.75">
      <c r="A447" s="496"/>
      <c r="B447" s="496"/>
      <c r="E447" s="1"/>
      <c r="F447" s="55"/>
      <c r="G447" s="55"/>
      <c r="H447" s="55"/>
      <c r="I447" s="663"/>
      <c r="J447" s="663"/>
    </row>
    <row r="448" spans="1:10" ht="15.75">
      <c r="A448" s="496"/>
      <c r="B448" s="496"/>
      <c r="E448" s="1"/>
      <c r="F448" s="55"/>
      <c r="G448" s="55"/>
      <c r="H448" s="55"/>
      <c r="I448" s="663"/>
      <c r="J448" s="663"/>
    </row>
    <row r="449" spans="1:10" ht="15.75">
      <c r="A449" s="496"/>
      <c r="B449" s="496"/>
      <c r="E449" s="1"/>
      <c r="F449" s="55"/>
      <c r="G449" s="55"/>
      <c r="H449" s="55"/>
      <c r="I449" s="663"/>
      <c r="J449" s="663"/>
    </row>
    <row r="450" spans="1:10" ht="15.75">
      <c r="A450" s="496"/>
      <c r="B450" s="496"/>
      <c r="E450" s="1"/>
      <c r="F450" s="55"/>
      <c r="G450" s="55"/>
      <c r="H450" s="55"/>
      <c r="I450" s="663"/>
      <c r="J450" s="663"/>
    </row>
    <row r="451" spans="1:10" ht="15.75">
      <c r="A451" s="496"/>
      <c r="B451" s="496"/>
      <c r="E451" s="1"/>
      <c r="F451" s="55"/>
      <c r="G451" s="55"/>
      <c r="H451" s="55"/>
      <c r="I451" s="663"/>
      <c r="J451" s="663"/>
    </row>
    <row r="452" spans="1:10" ht="15.75">
      <c r="A452" s="496"/>
      <c r="B452" s="496"/>
      <c r="E452" s="1"/>
      <c r="F452" s="55"/>
      <c r="G452" s="55"/>
      <c r="H452" s="55"/>
      <c r="I452" s="663"/>
      <c r="J452" s="663"/>
    </row>
    <row r="453" spans="1:10" ht="15.75">
      <c r="A453" s="496"/>
      <c r="B453" s="496"/>
      <c r="E453" s="1"/>
      <c r="F453" s="55"/>
      <c r="G453" s="55"/>
      <c r="H453" s="55"/>
      <c r="I453" s="663"/>
      <c r="J453" s="663"/>
    </row>
    <row r="454" spans="1:10" ht="15.75">
      <c r="A454" s="496"/>
      <c r="B454" s="496"/>
      <c r="E454" s="1"/>
      <c r="F454" s="55"/>
      <c r="G454" s="55"/>
      <c r="H454" s="55"/>
      <c r="I454" s="663"/>
      <c r="J454" s="663"/>
    </row>
    <row r="455" spans="1:10" ht="15.75">
      <c r="A455" s="496"/>
      <c r="B455" s="496"/>
      <c r="E455" s="1"/>
      <c r="F455" s="55"/>
      <c r="G455" s="55"/>
      <c r="H455" s="55"/>
      <c r="I455" s="663"/>
      <c r="J455" s="663"/>
    </row>
    <row r="456" spans="1:10" ht="15.75">
      <c r="A456" s="496"/>
      <c r="B456" s="496"/>
      <c r="E456" s="1"/>
      <c r="F456" s="55"/>
      <c r="G456" s="55"/>
      <c r="H456" s="55"/>
      <c r="I456" s="663"/>
      <c r="J456" s="663"/>
    </row>
    <row r="457" spans="1:10" ht="15.75">
      <c r="A457" s="496"/>
      <c r="B457" s="496"/>
      <c r="E457" s="1"/>
      <c r="F457" s="55"/>
      <c r="G457" s="55"/>
      <c r="H457" s="55"/>
      <c r="I457" s="663"/>
      <c r="J457" s="663"/>
    </row>
    <row r="458" spans="1:10" ht="15.75">
      <c r="A458" s="496"/>
      <c r="B458" s="496"/>
      <c r="E458" s="1"/>
      <c r="F458" s="55"/>
      <c r="G458" s="55"/>
      <c r="H458" s="55"/>
      <c r="I458" s="663"/>
      <c r="J458" s="663"/>
    </row>
    <row r="459" spans="1:10" ht="15.75">
      <c r="A459" s="496"/>
      <c r="B459" s="496"/>
      <c r="E459" s="1"/>
      <c r="F459" s="55"/>
      <c r="G459" s="55"/>
      <c r="H459" s="55"/>
      <c r="I459" s="663"/>
      <c r="J459" s="663"/>
    </row>
    <row r="460" spans="1:10" ht="15.75">
      <c r="A460" s="496"/>
      <c r="B460" s="496"/>
      <c r="E460" s="1"/>
      <c r="F460" s="55"/>
      <c r="G460" s="55"/>
      <c r="H460" s="55"/>
      <c r="I460" s="663"/>
      <c r="J460" s="663"/>
    </row>
    <row r="461" spans="1:10" ht="15.75">
      <c r="A461" s="496"/>
      <c r="B461" s="496"/>
      <c r="E461" s="1"/>
      <c r="F461" s="55"/>
      <c r="G461" s="55"/>
      <c r="H461" s="55"/>
      <c r="I461" s="663"/>
      <c r="J461" s="663"/>
    </row>
    <row r="462" spans="1:10" ht="15.75">
      <c r="A462" s="496"/>
      <c r="B462" s="496"/>
      <c r="E462" s="1"/>
      <c r="F462" s="55"/>
      <c r="G462" s="55"/>
      <c r="H462" s="55"/>
      <c r="I462" s="663"/>
      <c r="J462" s="663"/>
    </row>
    <row r="463" spans="1:10" ht="15.75">
      <c r="A463" s="496"/>
      <c r="B463" s="496"/>
      <c r="E463" s="1"/>
      <c r="F463" s="55"/>
      <c r="G463" s="55"/>
      <c r="H463" s="55"/>
      <c r="I463" s="663"/>
      <c r="J463" s="663"/>
    </row>
    <row r="464" spans="1:10" ht="15.75">
      <c r="A464" s="496"/>
      <c r="B464" s="496"/>
      <c r="E464" s="1"/>
      <c r="F464" s="55"/>
      <c r="G464" s="55"/>
      <c r="H464" s="55"/>
      <c r="I464" s="663"/>
      <c r="J464" s="663"/>
    </row>
    <row r="465" spans="1:10" ht="15.75">
      <c r="A465" s="496"/>
      <c r="B465" s="496"/>
      <c r="E465" s="1"/>
      <c r="F465" s="55"/>
      <c r="G465" s="55"/>
      <c r="H465" s="55"/>
      <c r="I465" s="663"/>
      <c r="J465" s="663"/>
    </row>
    <row r="466" spans="1:10" ht="15.75">
      <c r="A466" s="496"/>
      <c r="B466" s="496"/>
      <c r="E466" s="1"/>
      <c r="F466" s="55"/>
      <c r="G466" s="55"/>
      <c r="H466" s="55"/>
      <c r="I466" s="663"/>
      <c r="J466" s="663"/>
    </row>
    <row r="467" spans="1:10" ht="15.75">
      <c r="A467" s="496"/>
      <c r="B467" s="496"/>
      <c r="E467" s="1"/>
      <c r="F467" s="55"/>
      <c r="G467" s="55"/>
      <c r="H467" s="55"/>
      <c r="I467" s="663"/>
      <c r="J467" s="663"/>
    </row>
    <row r="468" spans="1:10" ht="15.75">
      <c r="A468" s="496"/>
      <c r="B468" s="496"/>
      <c r="E468" s="1"/>
      <c r="F468" s="55"/>
      <c r="G468" s="55"/>
      <c r="H468" s="55"/>
      <c r="I468" s="663"/>
      <c r="J468" s="663"/>
    </row>
    <row r="469" spans="1:10" ht="15.75">
      <c r="A469" s="496"/>
      <c r="B469" s="496"/>
      <c r="E469" s="1"/>
      <c r="F469" s="55"/>
      <c r="G469" s="55"/>
      <c r="H469" s="55"/>
      <c r="I469" s="663"/>
      <c r="J469" s="663"/>
    </row>
    <row r="470" spans="1:10" ht="15.75">
      <c r="A470" s="496"/>
      <c r="B470" s="496"/>
      <c r="E470" s="1"/>
      <c r="F470" s="55"/>
      <c r="G470" s="55"/>
      <c r="H470" s="55"/>
      <c r="I470" s="663"/>
      <c r="J470" s="663"/>
    </row>
    <row r="471" spans="1:10" ht="15.75">
      <c r="A471" s="496"/>
      <c r="B471" s="496"/>
      <c r="E471" s="1"/>
      <c r="F471" s="55"/>
      <c r="G471" s="55"/>
      <c r="H471" s="55"/>
      <c r="I471" s="663"/>
      <c r="J471" s="663"/>
    </row>
    <row r="472" spans="1:10" ht="15.75">
      <c r="A472" s="496"/>
      <c r="B472" s="496"/>
      <c r="E472" s="1"/>
      <c r="F472" s="55"/>
      <c r="G472" s="55"/>
      <c r="H472" s="55"/>
      <c r="I472" s="663"/>
      <c r="J472" s="663"/>
    </row>
    <row r="473" spans="1:10" ht="15.75">
      <c r="A473" s="496"/>
      <c r="B473" s="496"/>
      <c r="E473" s="1"/>
      <c r="F473" s="55"/>
      <c r="G473" s="55"/>
      <c r="H473" s="55"/>
      <c r="I473" s="663"/>
      <c r="J473" s="663"/>
    </row>
    <row r="474" spans="1:10" ht="15.75">
      <c r="A474" s="496"/>
      <c r="B474" s="496"/>
      <c r="E474" s="1"/>
      <c r="F474" s="55"/>
      <c r="G474" s="55"/>
      <c r="H474" s="55"/>
      <c r="I474" s="663"/>
      <c r="J474" s="663"/>
    </row>
    <row r="475" spans="1:10" ht="15.75">
      <c r="A475" s="496"/>
      <c r="B475" s="496"/>
      <c r="E475" s="1"/>
      <c r="F475" s="55"/>
      <c r="G475" s="55"/>
      <c r="H475" s="55"/>
      <c r="I475" s="663"/>
      <c r="J475" s="663"/>
    </row>
    <row r="476" spans="5:10" ht="15.75">
      <c r="E476" s="1"/>
      <c r="F476" s="55"/>
      <c r="G476" s="55"/>
      <c r="H476" s="55"/>
      <c r="I476" s="663"/>
      <c r="J476" s="663"/>
    </row>
    <row r="477" spans="5:10" ht="15.75">
      <c r="E477" s="1"/>
      <c r="F477" s="55"/>
      <c r="G477" s="55"/>
      <c r="H477" s="55"/>
      <c r="I477" s="663"/>
      <c r="J477" s="663"/>
    </row>
    <row r="478" spans="5:10" ht="15.75">
      <c r="E478" s="1"/>
      <c r="F478" s="55"/>
      <c r="G478" s="55"/>
      <c r="H478" s="55"/>
      <c r="I478" s="663"/>
      <c r="J478" s="663"/>
    </row>
    <row r="479" spans="5:10" ht="15.75">
      <c r="E479" s="1"/>
      <c r="F479" s="55"/>
      <c r="G479" s="55"/>
      <c r="H479" s="55"/>
      <c r="I479" s="663"/>
      <c r="J479" s="663"/>
    </row>
    <row r="480" spans="5:10" ht="15.75">
      <c r="E480" s="1"/>
      <c r="F480" s="55"/>
      <c r="G480" s="55"/>
      <c r="H480" s="55"/>
      <c r="I480" s="663"/>
      <c r="J480" s="663"/>
    </row>
    <row r="481" spans="5:10" ht="15.75">
      <c r="E481" s="1"/>
      <c r="F481" s="55"/>
      <c r="G481" s="55"/>
      <c r="H481" s="55"/>
      <c r="I481" s="663"/>
      <c r="J481" s="663"/>
    </row>
    <row r="482" spans="5:10" ht="15.75">
      <c r="E482" s="1"/>
      <c r="F482" s="55"/>
      <c r="G482" s="55"/>
      <c r="H482" s="55"/>
      <c r="I482" s="663"/>
      <c r="J482" s="663"/>
    </row>
    <row r="483" spans="5:10" ht="15.75">
      <c r="E483" s="1"/>
      <c r="F483" s="55"/>
      <c r="G483" s="55"/>
      <c r="H483" s="55"/>
      <c r="I483" s="663"/>
      <c r="J483" s="663"/>
    </row>
    <row r="484" spans="5:10" ht="15.75">
      <c r="E484" s="1"/>
      <c r="F484" s="55"/>
      <c r="G484" s="55"/>
      <c r="H484" s="55"/>
      <c r="I484" s="663"/>
      <c r="J484" s="663"/>
    </row>
    <row r="485" spans="3:10" ht="15.75">
      <c r="C485" s="664"/>
      <c r="D485" s="664"/>
      <c r="E485" s="1"/>
      <c r="F485" s="55"/>
      <c r="G485" s="55"/>
      <c r="H485" s="55"/>
      <c r="I485" s="663"/>
      <c r="J485" s="663"/>
    </row>
    <row r="486" spans="3:10" ht="15.75">
      <c r="C486" s="664"/>
      <c r="D486" s="664"/>
      <c r="E486" s="1"/>
      <c r="F486" s="55"/>
      <c r="G486" s="55"/>
      <c r="H486" s="55"/>
      <c r="I486" s="663"/>
      <c r="J486" s="663"/>
    </row>
    <row r="487" spans="3:10" ht="15.75">
      <c r="C487" s="664"/>
      <c r="D487" s="664"/>
      <c r="E487" s="1"/>
      <c r="F487" s="55"/>
      <c r="G487" s="55"/>
      <c r="H487" s="55"/>
      <c r="I487" s="663"/>
      <c r="J487" s="663"/>
    </row>
    <row r="488" spans="3:10" ht="15.75">
      <c r="C488" s="664"/>
      <c r="D488" s="664"/>
      <c r="E488" s="1"/>
      <c r="F488" s="55"/>
      <c r="G488" s="55"/>
      <c r="H488" s="55"/>
      <c r="I488" s="663"/>
      <c r="J488" s="663"/>
    </row>
    <row r="489" spans="3:10" ht="15.75">
      <c r="C489" s="664"/>
      <c r="D489" s="664"/>
      <c r="E489" s="1"/>
      <c r="F489" s="55"/>
      <c r="G489" s="55"/>
      <c r="H489" s="55"/>
      <c r="I489" s="663"/>
      <c r="J489" s="663"/>
    </row>
    <row r="490" spans="3:10" ht="15.75">
      <c r="C490" s="664"/>
      <c r="D490" s="664"/>
      <c r="E490" s="1"/>
      <c r="F490" s="55"/>
      <c r="G490" s="55"/>
      <c r="H490" s="55"/>
      <c r="I490" s="663"/>
      <c r="J490" s="663"/>
    </row>
    <row r="491" spans="3:10" ht="15.75">
      <c r="C491" s="664"/>
      <c r="D491" s="664"/>
      <c r="E491" s="1"/>
      <c r="F491" s="55"/>
      <c r="G491" s="55"/>
      <c r="H491" s="55"/>
      <c r="I491" s="663"/>
      <c r="J491" s="663"/>
    </row>
    <row r="492" spans="3:10" ht="15.75">
      <c r="C492" s="664"/>
      <c r="D492" s="664"/>
      <c r="E492" s="1"/>
      <c r="F492" s="55"/>
      <c r="G492" s="55"/>
      <c r="H492" s="55"/>
      <c r="I492" s="663"/>
      <c r="J492" s="663"/>
    </row>
    <row r="493" spans="3:10" ht="15.75">
      <c r="C493" s="664"/>
      <c r="D493" s="664"/>
      <c r="E493" s="1"/>
      <c r="F493" s="55"/>
      <c r="G493" s="55"/>
      <c r="H493" s="55"/>
      <c r="I493" s="663"/>
      <c r="J493" s="663"/>
    </row>
    <row r="494" spans="3:10" ht="15.75">
      <c r="C494" s="664"/>
      <c r="D494" s="664"/>
      <c r="E494" s="1"/>
      <c r="F494" s="55"/>
      <c r="G494" s="55"/>
      <c r="H494" s="55"/>
      <c r="I494" s="663"/>
      <c r="J494" s="663"/>
    </row>
    <row r="495" spans="3:10" ht="15.75">
      <c r="C495" s="664"/>
      <c r="D495" s="664"/>
      <c r="E495" s="1"/>
      <c r="F495" s="55"/>
      <c r="G495" s="55"/>
      <c r="H495" s="55"/>
      <c r="I495" s="663"/>
      <c r="J495" s="663"/>
    </row>
    <row r="496" spans="3:10" ht="15.75">
      <c r="C496" s="664"/>
      <c r="D496" s="664"/>
      <c r="E496" s="1"/>
      <c r="F496" s="55"/>
      <c r="G496" s="55"/>
      <c r="H496" s="55"/>
      <c r="I496" s="663"/>
      <c r="J496" s="663"/>
    </row>
    <row r="497" spans="3:10" ht="15.75">
      <c r="C497" s="664"/>
      <c r="D497" s="664"/>
      <c r="E497" s="1"/>
      <c r="F497" s="55"/>
      <c r="G497" s="55"/>
      <c r="H497" s="55"/>
      <c r="I497" s="663"/>
      <c r="J497" s="663"/>
    </row>
    <row r="498" spans="3:10" ht="15.75">
      <c r="C498" s="664"/>
      <c r="D498" s="664"/>
      <c r="E498" s="1"/>
      <c r="F498" s="55"/>
      <c r="G498" s="55"/>
      <c r="H498" s="55"/>
      <c r="I498" s="663"/>
      <c r="J498" s="663"/>
    </row>
    <row r="499" spans="3:10" ht="15.75">
      <c r="C499" s="664"/>
      <c r="D499" s="664"/>
      <c r="E499" s="1"/>
      <c r="F499" s="55"/>
      <c r="G499" s="55"/>
      <c r="H499" s="55"/>
      <c r="I499" s="663"/>
      <c r="J499" s="663"/>
    </row>
    <row r="500" spans="3:10" ht="15.75">
      <c r="C500" s="664"/>
      <c r="D500" s="664"/>
      <c r="E500" s="1"/>
      <c r="F500" s="55"/>
      <c r="G500" s="55"/>
      <c r="H500" s="55"/>
      <c r="I500" s="663"/>
      <c r="J500" s="663"/>
    </row>
    <row r="501" spans="3:10" ht="15.75">
      <c r="C501" s="664"/>
      <c r="D501" s="664"/>
      <c r="E501" s="1"/>
      <c r="F501" s="55"/>
      <c r="G501" s="55"/>
      <c r="H501" s="55"/>
      <c r="I501" s="663"/>
      <c r="J501" s="663"/>
    </row>
    <row r="502" spans="3:10" ht="15.75">
      <c r="C502" s="664"/>
      <c r="D502" s="664"/>
      <c r="E502" s="1"/>
      <c r="F502" s="55"/>
      <c r="G502" s="55"/>
      <c r="H502" s="55"/>
      <c r="I502" s="663"/>
      <c r="J502" s="663"/>
    </row>
    <row r="503" spans="3:10" ht="15.75">
      <c r="C503" s="664"/>
      <c r="D503" s="664"/>
      <c r="E503" s="1"/>
      <c r="F503" s="55"/>
      <c r="G503" s="55"/>
      <c r="H503" s="55"/>
      <c r="I503" s="663"/>
      <c r="J503" s="663"/>
    </row>
    <row r="504" spans="3:10" ht="15.75">
      <c r="C504" s="664"/>
      <c r="D504" s="664"/>
      <c r="E504" s="1"/>
      <c r="F504" s="55"/>
      <c r="G504" s="55"/>
      <c r="H504" s="55"/>
      <c r="I504" s="663"/>
      <c r="J504" s="663"/>
    </row>
    <row r="505" spans="3:10" ht="15.75">
      <c r="C505" s="664"/>
      <c r="D505" s="664"/>
      <c r="E505" s="1"/>
      <c r="F505" s="55"/>
      <c r="G505" s="55"/>
      <c r="H505" s="55"/>
      <c r="I505" s="663"/>
      <c r="J505" s="663"/>
    </row>
    <row r="506" spans="3:10" ht="15.75">
      <c r="C506" s="664"/>
      <c r="D506" s="664"/>
      <c r="E506" s="1"/>
      <c r="F506" s="55"/>
      <c r="G506" s="55"/>
      <c r="H506" s="55"/>
      <c r="I506" s="663"/>
      <c r="J506" s="663"/>
    </row>
    <row r="507" spans="3:10" ht="15.75">
      <c r="C507" s="664"/>
      <c r="D507" s="664"/>
      <c r="E507" s="1"/>
      <c r="F507" s="55"/>
      <c r="G507" s="55"/>
      <c r="H507" s="55"/>
      <c r="I507" s="663"/>
      <c r="J507" s="663"/>
    </row>
    <row r="508" spans="3:10" ht="15.75">
      <c r="C508" s="664"/>
      <c r="D508" s="664"/>
      <c r="E508" s="1"/>
      <c r="F508" s="55"/>
      <c r="G508" s="55"/>
      <c r="H508" s="55"/>
      <c r="I508" s="663"/>
      <c r="J508" s="663"/>
    </row>
    <row r="509" spans="3:10" ht="15.75">
      <c r="C509" s="664"/>
      <c r="D509" s="664"/>
      <c r="E509" s="1"/>
      <c r="F509" s="55"/>
      <c r="G509" s="55"/>
      <c r="H509" s="55"/>
      <c r="I509" s="663"/>
      <c r="J509" s="663"/>
    </row>
    <row r="510" spans="3:10" ht="15.75">
      <c r="C510" s="664"/>
      <c r="D510" s="664"/>
      <c r="E510" s="1"/>
      <c r="F510" s="55"/>
      <c r="G510" s="55"/>
      <c r="H510" s="55"/>
      <c r="I510" s="663"/>
      <c r="J510" s="663"/>
    </row>
    <row r="511" spans="3:10" ht="15.75">
      <c r="C511" s="664"/>
      <c r="D511" s="664"/>
      <c r="E511" s="1"/>
      <c r="F511" s="55"/>
      <c r="G511" s="55"/>
      <c r="H511" s="55"/>
      <c r="I511" s="663"/>
      <c r="J511" s="663"/>
    </row>
    <row r="512" spans="3:10" ht="15.75">
      <c r="C512" s="664"/>
      <c r="D512" s="664"/>
      <c r="E512" s="1"/>
      <c r="F512" s="55"/>
      <c r="G512" s="55"/>
      <c r="H512" s="55"/>
      <c r="I512" s="663"/>
      <c r="J512" s="663"/>
    </row>
    <row r="513" spans="3:10" ht="15.75">
      <c r="C513" s="664"/>
      <c r="D513" s="664"/>
      <c r="E513" s="1"/>
      <c r="F513" s="55"/>
      <c r="G513" s="55"/>
      <c r="H513" s="55"/>
      <c r="I513" s="663"/>
      <c r="J513" s="663"/>
    </row>
    <row r="514" spans="3:10" ht="15.75">
      <c r="C514" s="664"/>
      <c r="D514" s="664"/>
      <c r="E514" s="1"/>
      <c r="F514" s="55"/>
      <c r="G514" s="55"/>
      <c r="H514" s="55"/>
      <c r="I514" s="663"/>
      <c r="J514" s="663"/>
    </row>
    <row r="515" spans="3:10" ht="15.75">
      <c r="C515" s="664"/>
      <c r="D515" s="664"/>
      <c r="E515" s="1"/>
      <c r="F515" s="55"/>
      <c r="G515" s="55"/>
      <c r="H515" s="55"/>
      <c r="I515" s="663"/>
      <c r="J515" s="663"/>
    </row>
    <row r="516" spans="3:10" ht="15.75">
      <c r="C516" s="664"/>
      <c r="D516" s="664"/>
      <c r="E516" s="1"/>
      <c r="F516" s="55"/>
      <c r="G516" s="55"/>
      <c r="H516" s="55"/>
      <c r="I516" s="663"/>
      <c r="J516" s="663"/>
    </row>
    <row r="517" spans="3:10" ht="15.75">
      <c r="C517" s="664"/>
      <c r="D517" s="664"/>
      <c r="E517" s="1"/>
      <c r="F517" s="55"/>
      <c r="G517" s="55"/>
      <c r="H517" s="55"/>
      <c r="I517" s="663"/>
      <c r="J517" s="663"/>
    </row>
    <row r="518" spans="3:10" ht="15.75">
      <c r="C518" s="664"/>
      <c r="D518" s="664"/>
      <c r="E518" s="1"/>
      <c r="F518" s="55"/>
      <c r="G518" s="55"/>
      <c r="H518" s="55"/>
      <c r="I518" s="663"/>
      <c r="J518" s="663"/>
    </row>
    <row r="519" spans="3:10" ht="15.75">
      <c r="C519" s="664"/>
      <c r="D519" s="664"/>
      <c r="E519" s="1"/>
      <c r="F519" s="55"/>
      <c r="G519" s="55"/>
      <c r="H519" s="55"/>
      <c r="I519" s="663"/>
      <c r="J519" s="663"/>
    </row>
    <row r="520" spans="3:10" ht="15.75">
      <c r="C520" s="664"/>
      <c r="D520" s="664"/>
      <c r="E520" s="1"/>
      <c r="F520" s="55"/>
      <c r="G520" s="55"/>
      <c r="H520" s="55"/>
      <c r="I520" s="663"/>
      <c r="J520" s="663"/>
    </row>
    <row r="521" spans="3:10" ht="15.75">
      <c r="C521" s="664"/>
      <c r="D521" s="664"/>
      <c r="E521" s="1"/>
      <c r="F521" s="55"/>
      <c r="G521" s="55"/>
      <c r="H521" s="55"/>
      <c r="I521" s="663"/>
      <c r="J521" s="663"/>
    </row>
    <row r="522" spans="3:10" ht="15.75">
      <c r="C522" s="664"/>
      <c r="D522" s="664"/>
      <c r="E522" s="1"/>
      <c r="F522" s="55"/>
      <c r="G522" s="55"/>
      <c r="H522" s="55"/>
      <c r="I522" s="663"/>
      <c r="J522" s="663"/>
    </row>
    <row r="523" spans="3:10" ht="15.75">
      <c r="C523" s="664"/>
      <c r="D523" s="664"/>
      <c r="E523" s="1"/>
      <c r="F523" s="55"/>
      <c r="G523" s="55"/>
      <c r="H523" s="55"/>
      <c r="I523" s="663"/>
      <c r="J523" s="663"/>
    </row>
    <row r="524" spans="3:10" ht="15.75">
      <c r="C524" s="664"/>
      <c r="D524" s="664"/>
      <c r="E524" s="1"/>
      <c r="F524" s="55"/>
      <c r="G524" s="55"/>
      <c r="H524" s="55"/>
      <c r="I524" s="663"/>
      <c r="J524" s="663"/>
    </row>
    <row r="525" spans="3:10" ht="15.75">
      <c r="C525" s="664"/>
      <c r="D525" s="664"/>
      <c r="E525" s="1"/>
      <c r="F525" s="55"/>
      <c r="G525" s="55"/>
      <c r="H525" s="55"/>
      <c r="I525" s="663"/>
      <c r="J525" s="663"/>
    </row>
    <row r="526" spans="3:10" ht="15.75">
      <c r="C526" s="664"/>
      <c r="D526" s="664"/>
      <c r="E526" s="1"/>
      <c r="F526" s="55"/>
      <c r="G526" s="55"/>
      <c r="H526" s="55"/>
      <c r="I526" s="663"/>
      <c r="J526" s="663"/>
    </row>
    <row r="527" spans="3:10" ht="15.75">
      <c r="C527" s="664"/>
      <c r="D527" s="664"/>
      <c r="E527" s="1"/>
      <c r="F527" s="55"/>
      <c r="G527" s="55"/>
      <c r="H527" s="55"/>
      <c r="I527" s="663"/>
      <c r="J527" s="663"/>
    </row>
    <row r="528" spans="3:10" ht="15.75">
      <c r="C528" s="664"/>
      <c r="D528" s="664"/>
      <c r="E528" s="1"/>
      <c r="F528" s="55"/>
      <c r="G528" s="55"/>
      <c r="H528" s="55"/>
      <c r="I528" s="663"/>
      <c r="J528" s="663"/>
    </row>
    <row r="529" spans="3:10" ht="15.75">
      <c r="C529" s="664"/>
      <c r="D529" s="664"/>
      <c r="E529" s="1"/>
      <c r="F529" s="55"/>
      <c r="G529" s="55"/>
      <c r="H529" s="55"/>
      <c r="I529" s="663"/>
      <c r="J529" s="663"/>
    </row>
    <row r="530" spans="3:10" ht="15.75">
      <c r="C530" s="664"/>
      <c r="D530" s="664"/>
      <c r="E530" s="1"/>
      <c r="F530" s="55"/>
      <c r="G530" s="55"/>
      <c r="H530" s="55"/>
      <c r="I530" s="663"/>
      <c r="J530" s="663"/>
    </row>
    <row r="531" spans="3:10" ht="15.75">
      <c r="C531" s="664"/>
      <c r="D531" s="664"/>
      <c r="E531" s="1"/>
      <c r="F531" s="55"/>
      <c r="G531" s="55"/>
      <c r="H531" s="55"/>
      <c r="I531" s="663"/>
      <c r="J531" s="663"/>
    </row>
    <row r="532" spans="3:10" ht="15.75">
      <c r="C532" s="664"/>
      <c r="D532" s="664"/>
      <c r="E532" s="1"/>
      <c r="F532" s="55"/>
      <c r="G532" s="55"/>
      <c r="H532" s="55"/>
      <c r="I532" s="663"/>
      <c r="J532" s="663"/>
    </row>
    <row r="533" spans="3:10" ht="15.75">
      <c r="C533" s="664"/>
      <c r="D533" s="664"/>
      <c r="E533" s="1"/>
      <c r="F533" s="55"/>
      <c r="G533" s="55"/>
      <c r="H533" s="55"/>
      <c r="I533" s="663"/>
      <c r="J533" s="663"/>
    </row>
    <row r="534" spans="3:10" ht="15.75">
      <c r="C534" s="664"/>
      <c r="D534" s="664"/>
      <c r="E534" s="1"/>
      <c r="F534" s="55"/>
      <c r="G534" s="55"/>
      <c r="H534" s="55"/>
      <c r="I534" s="663"/>
      <c r="J534" s="663"/>
    </row>
    <row r="535" spans="3:10" ht="15.75">
      <c r="C535" s="664"/>
      <c r="D535" s="664"/>
      <c r="E535" s="1"/>
      <c r="F535" s="55"/>
      <c r="G535" s="55"/>
      <c r="H535" s="55"/>
      <c r="I535" s="663"/>
      <c r="J535" s="663"/>
    </row>
    <row r="536" spans="3:10" ht="15.75">
      <c r="C536" s="664"/>
      <c r="D536" s="664"/>
      <c r="E536" s="1"/>
      <c r="F536" s="55"/>
      <c r="G536" s="55"/>
      <c r="H536" s="55"/>
      <c r="I536" s="663"/>
      <c r="J536" s="663"/>
    </row>
    <row r="537" spans="3:10" ht="15.75">
      <c r="C537" s="664"/>
      <c r="D537" s="664"/>
      <c r="E537" s="1"/>
      <c r="F537" s="55"/>
      <c r="G537" s="55"/>
      <c r="H537" s="55"/>
      <c r="I537" s="663"/>
      <c r="J537" s="663"/>
    </row>
    <row r="538" spans="3:10" ht="15.75">
      <c r="C538" s="664"/>
      <c r="D538" s="664"/>
      <c r="E538" s="1"/>
      <c r="F538" s="55"/>
      <c r="G538" s="55"/>
      <c r="H538" s="55"/>
      <c r="I538" s="663"/>
      <c r="J538" s="663"/>
    </row>
    <row r="539" spans="3:10" ht="15.75">
      <c r="C539" s="664"/>
      <c r="D539" s="664"/>
      <c r="E539" s="1"/>
      <c r="F539" s="55"/>
      <c r="G539" s="55"/>
      <c r="H539" s="55"/>
      <c r="I539" s="663"/>
      <c r="J539" s="663"/>
    </row>
    <row r="540" spans="3:10" ht="15.75">
      <c r="C540" s="664"/>
      <c r="D540" s="664"/>
      <c r="E540" s="1"/>
      <c r="F540" s="55"/>
      <c r="G540" s="55"/>
      <c r="H540" s="55"/>
      <c r="I540" s="663"/>
      <c r="J540" s="663"/>
    </row>
    <row r="541" spans="3:10" ht="15.75">
      <c r="C541" s="664"/>
      <c r="D541" s="664"/>
      <c r="E541" s="1"/>
      <c r="F541" s="55"/>
      <c r="G541" s="55"/>
      <c r="H541" s="55"/>
      <c r="I541" s="663"/>
      <c r="J541" s="663"/>
    </row>
    <row r="542" spans="3:10" ht="15.75">
      <c r="C542" s="664"/>
      <c r="D542" s="664"/>
      <c r="E542" s="1"/>
      <c r="F542" s="55"/>
      <c r="G542" s="55"/>
      <c r="H542" s="55"/>
      <c r="I542" s="663"/>
      <c r="J542" s="663"/>
    </row>
    <row r="543" spans="3:10" ht="15.75">
      <c r="C543" s="664"/>
      <c r="D543" s="664"/>
      <c r="E543" s="1"/>
      <c r="F543" s="55"/>
      <c r="G543" s="55"/>
      <c r="H543" s="55"/>
      <c r="I543" s="663"/>
      <c r="J543" s="663"/>
    </row>
    <row r="544" spans="3:10" ht="15.75">
      <c r="C544" s="664"/>
      <c r="D544" s="664"/>
      <c r="E544" s="1"/>
      <c r="F544" s="55"/>
      <c r="G544" s="55"/>
      <c r="H544" s="55"/>
      <c r="I544" s="663"/>
      <c r="J544" s="663"/>
    </row>
    <row r="545" spans="3:10" ht="15.75">
      <c r="C545" s="664"/>
      <c r="D545" s="664"/>
      <c r="E545" s="1"/>
      <c r="F545" s="55"/>
      <c r="G545" s="55"/>
      <c r="H545" s="55"/>
      <c r="I545" s="663"/>
      <c r="J545" s="663"/>
    </row>
    <row r="546" spans="3:10" ht="15.75">
      <c r="C546" s="664"/>
      <c r="D546" s="664"/>
      <c r="E546" s="1"/>
      <c r="F546" s="55"/>
      <c r="G546" s="55"/>
      <c r="H546" s="55"/>
      <c r="I546" s="663"/>
      <c r="J546" s="663"/>
    </row>
    <row r="547" spans="3:10" ht="15.75">
      <c r="C547" s="664"/>
      <c r="D547" s="664"/>
      <c r="E547" s="1"/>
      <c r="F547" s="55"/>
      <c r="G547" s="55"/>
      <c r="H547" s="55"/>
      <c r="I547" s="663"/>
      <c r="J547" s="663"/>
    </row>
    <row r="548" spans="3:10" ht="15.75">
      <c r="C548" s="664"/>
      <c r="D548" s="664"/>
      <c r="E548" s="1"/>
      <c r="F548" s="55"/>
      <c r="G548" s="55"/>
      <c r="H548" s="55"/>
      <c r="I548" s="663"/>
      <c r="J548" s="663"/>
    </row>
    <row r="549" spans="3:10" ht="15.75">
      <c r="C549" s="664"/>
      <c r="D549" s="664"/>
      <c r="E549" s="1"/>
      <c r="F549" s="55"/>
      <c r="G549" s="55"/>
      <c r="H549" s="55"/>
      <c r="I549" s="663"/>
      <c r="J549" s="663"/>
    </row>
    <row r="550" spans="3:10" ht="15.75">
      <c r="C550" s="664"/>
      <c r="D550" s="664"/>
      <c r="E550" s="1"/>
      <c r="F550" s="55"/>
      <c r="G550" s="55"/>
      <c r="H550" s="55"/>
      <c r="I550" s="663"/>
      <c r="J550" s="663"/>
    </row>
    <row r="551" spans="3:10" ht="15.75">
      <c r="C551" s="664"/>
      <c r="D551" s="664"/>
      <c r="E551" s="1"/>
      <c r="F551" s="55"/>
      <c r="G551" s="55"/>
      <c r="H551" s="55"/>
      <c r="I551" s="663"/>
      <c r="J551" s="663"/>
    </row>
    <row r="552" spans="3:10" ht="15.75">
      <c r="C552" s="664"/>
      <c r="D552" s="664"/>
      <c r="E552" s="1"/>
      <c r="F552" s="55"/>
      <c r="G552" s="55"/>
      <c r="H552" s="55"/>
      <c r="I552" s="663"/>
      <c r="J552" s="663"/>
    </row>
    <row r="553" spans="3:10" ht="15.75">
      <c r="C553" s="664"/>
      <c r="D553" s="664"/>
      <c r="E553" s="1"/>
      <c r="F553" s="55"/>
      <c r="G553" s="55"/>
      <c r="H553" s="55"/>
      <c r="I553" s="663"/>
      <c r="J553" s="663"/>
    </row>
    <row r="554" spans="3:10" ht="15.75">
      <c r="C554" s="664"/>
      <c r="D554" s="664"/>
      <c r="E554" s="1"/>
      <c r="F554" s="55"/>
      <c r="G554" s="55"/>
      <c r="H554" s="55"/>
      <c r="I554" s="663"/>
      <c r="J554" s="663"/>
    </row>
    <row r="555" spans="3:10" ht="15.75">
      <c r="C555" s="664"/>
      <c r="D555" s="664"/>
      <c r="E555" s="1"/>
      <c r="F555" s="55"/>
      <c r="G555" s="55"/>
      <c r="H555" s="55"/>
      <c r="I555" s="663"/>
      <c r="J555" s="663"/>
    </row>
    <row r="556" spans="3:10" ht="15.75">
      <c r="C556" s="664"/>
      <c r="D556" s="664"/>
      <c r="E556" s="1"/>
      <c r="F556" s="55"/>
      <c r="G556" s="55"/>
      <c r="H556" s="55"/>
      <c r="I556" s="663"/>
      <c r="J556" s="663"/>
    </row>
    <row r="557" spans="3:10" ht="15.75">
      <c r="C557" s="664"/>
      <c r="D557" s="664"/>
      <c r="E557" s="1"/>
      <c r="F557" s="55"/>
      <c r="G557" s="55"/>
      <c r="H557" s="55"/>
      <c r="I557" s="663"/>
      <c r="J557" s="663"/>
    </row>
    <row r="558" spans="3:10" ht="15.75">
      <c r="C558" s="664"/>
      <c r="D558" s="664"/>
      <c r="E558" s="1"/>
      <c r="F558" s="55"/>
      <c r="G558" s="55"/>
      <c r="H558" s="55"/>
      <c r="I558" s="663"/>
      <c r="J558" s="663"/>
    </row>
    <row r="559" spans="3:10" ht="15.75">
      <c r="C559" s="664"/>
      <c r="D559" s="664"/>
      <c r="E559" s="1"/>
      <c r="F559" s="55"/>
      <c r="G559" s="55"/>
      <c r="H559" s="55"/>
      <c r="I559" s="663"/>
      <c r="J559" s="663"/>
    </row>
    <row r="560" spans="3:10" ht="15.75">
      <c r="C560" s="664"/>
      <c r="D560" s="664"/>
      <c r="E560" s="1"/>
      <c r="F560" s="55"/>
      <c r="G560" s="55"/>
      <c r="H560" s="55"/>
      <c r="I560" s="663"/>
      <c r="J560" s="663"/>
    </row>
    <row r="561" spans="3:10" ht="15.75">
      <c r="C561" s="664"/>
      <c r="D561" s="664"/>
      <c r="E561" s="1"/>
      <c r="F561" s="55"/>
      <c r="G561" s="55"/>
      <c r="H561" s="55"/>
      <c r="I561" s="663"/>
      <c r="J561" s="663"/>
    </row>
    <row r="562" spans="3:10" ht="15.75">
      <c r="C562" s="664"/>
      <c r="D562" s="664"/>
      <c r="E562" s="1"/>
      <c r="F562" s="55"/>
      <c r="G562" s="55"/>
      <c r="H562" s="55"/>
      <c r="I562" s="663"/>
      <c r="J562" s="663"/>
    </row>
    <row r="563" spans="3:10" ht="15.75">
      <c r="C563" s="664"/>
      <c r="D563" s="664"/>
      <c r="E563" s="1"/>
      <c r="F563" s="55"/>
      <c r="G563" s="55"/>
      <c r="H563" s="55"/>
      <c r="I563" s="663"/>
      <c r="J563" s="663"/>
    </row>
    <row r="564" spans="3:10" ht="15.75">
      <c r="C564" s="664"/>
      <c r="D564" s="664"/>
      <c r="E564" s="1"/>
      <c r="F564" s="55"/>
      <c r="G564" s="55"/>
      <c r="H564" s="55"/>
      <c r="I564" s="663"/>
      <c r="J564" s="663"/>
    </row>
    <row r="565" spans="3:10" ht="15.75">
      <c r="C565" s="664"/>
      <c r="D565" s="664"/>
      <c r="E565" s="1"/>
      <c r="F565" s="55"/>
      <c r="G565" s="55"/>
      <c r="H565" s="55"/>
      <c r="I565" s="663"/>
      <c r="J565" s="663"/>
    </row>
    <row r="566" spans="3:10" ht="15.75">
      <c r="C566" s="664"/>
      <c r="D566" s="664"/>
      <c r="E566" s="1"/>
      <c r="F566" s="55"/>
      <c r="G566" s="55"/>
      <c r="H566" s="55"/>
      <c r="I566" s="663"/>
      <c r="J566" s="663"/>
    </row>
    <row r="567" spans="3:10" ht="15.75">
      <c r="C567" s="664"/>
      <c r="D567" s="664"/>
      <c r="E567" s="1"/>
      <c r="F567" s="55"/>
      <c r="G567" s="55"/>
      <c r="H567" s="55"/>
      <c r="I567" s="663"/>
      <c r="J567" s="663"/>
    </row>
    <row r="568" spans="3:10" ht="15.75">
      <c r="C568" s="664"/>
      <c r="D568" s="664"/>
      <c r="E568" s="1"/>
      <c r="F568" s="55"/>
      <c r="G568" s="55"/>
      <c r="H568" s="55"/>
      <c r="I568" s="663"/>
      <c r="J568" s="663"/>
    </row>
    <row r="569" spans="3:10" ht="15.75">
      <c r="C569" s="664"/>
      <c r="D569" s="664"/>
      <c r="E569" s="1"/>
      <c r="F569" s="55"/>
      <c r="G569" s="55"/>
      <c r="H569" s="55"/>
      <c r="I569" s="663"/>
      <c r="J569" s="663"/>
    </row>
    <row r="570" spans="3:10" ht="15.75">
      <c r="C570" s="664"/>
      <c r="D570" s="664"/>
      <c r="E570" s="1"/>
      <c r="F570" s="55"/>
      <c r="G570" s="55"/>
      <c r="H570" s="55"/>
      <c r="I570" s="663"/>
      <c r="J570" s="663"/>
    </row>
    <row r="571" spans="3:10" ht="15.75">
      <c r="C571" s="664"/>
      <c r="D571" s="664"/>
      <c r="E571" s="1"/>
      <c r="F571" s="55"/>
      <c r="G571" s="55"/>
      <c r="H571" s="55"/>
      <c r="I571" s="663"/>
      <c r="J571" s="663"/>
    </row>
    <row r="572" spans="3:10" ht="15.75">
      <c r="C572" s="664"/>
      <c r="D572" s="664"/>
      <c r="E572" s="1"/>
      <c r="F572" s="55"/>
      <c r="G572" s="55"/>
      <c r="H572" s="55"/>
      <c r="I572" s="663"/>
      <c r="J572" s="663"/>
    </row>
    <row r="573" spans="3:10" ht="15.75">
      <c r="C573" s="664"/>
      <c r="D573" s="664"/>
      <c r="E573" s="1"/>
      <c r="F573" s="55"/>
      <c r="G573" s="55"/>
      <c r="H573" s="55"/>
      <c r="I573" s="663"/>
      <c r="J573" s="663"/>
    </row>
    <row r="574" spans="3:10" ht="15.75">
      <c r="C574" s="664"/>
      <c r="D574" s="664"/>
      <c r="E574" s="1"/>
      <c r="F574" s="55"/>
      <c r="G574" s="55"/>
      <c r="H574" s="55"/>
      <c r="I574" s="663"/>
      <c r="J574" s="663"/>
    </row>
    <row r="575" spans="3:10" ht="15.75">
      <c r="C575" s="664"/>
      <c r="D575" s="664"/>
      <c r="E575" s="1"/>
      <c r="F575" s="55"/>
      <c r="G575" s="55"/>
      <c r="H575" s="55"/>
      <c r="I575" s="663"/>
      <c r="J575" s="663"/>
    </row>
    <row r="576" spans="3:10" ht="15.75">
      <c r="C576" s="664"/>
      <c r="D576" s="664"/>
      <c r="E576" s="1"/>
      <c r="F576" s="55"/>
      <c r="G576" s="55"/>
      <c r="H576" s="55"/>
      <c r="I576" s="663"/>
      <c r="J576" s="663"/>
    </row>
    <row r="577" spans="3:10" ht="15.75">
      <c r="C577" s="664"/>
      <c r="D577" s="664"/>
      <c r="E577" s="1"/>
      <c r="F577" s="55"/>
      <c r="G577" s="55"/>
      <c r="H577" s="55"/>
      <c r="I577" s="663"/>
      <c r="J577" s="663"/>
    </row>
    <row r="578" spans="3:10" ht="15.75">
      <c r="C578" s="664"/>
      <c r="D578" s="664"/>
      <c r="E578" s="1"/>
      <c r="F578" s="55"/>
      <c r="G578" s="55"/>
      <c r="H578" s="55"/>
      <c r="I578" s="663"/>
      <c r="J578" s="663"/>
    </row>
    <row r="579" spans="3:10" ht="15.75">
      <c r="C579" s="664"/>
      <c r="D579" s="664"/>
      <c r="E579" s="1"/>
      <c r="F579" s="55"/>
      <c r="G579" s="55"/>
      <c r="H579" s="55"/>
      <c r="I579" s="663"/>
      <c r="J579" s="663"/>
    </row>
    <row r="580" spans="3:10" ht="15.75">
      <c r="C580" s="664"/>
      <c r="D580" s="664"/>
      <c r="E580" s="1"/>
      <c r="F580" s="55"/>
      <c r="G580" s="55"/>
      <c r="H580" s="55"/>
      <c r="I580" s="663"/>
      <c r="J580" s="663"/>
    </row>
    <row r="581" spans="3:10" ht="15.75">
      <c r="C581" s="664"/>
      <c r="D581" s="664"/>
      <c r="E581" s="1"/>
      <c r="F581" s="55"/>
      <c r="G581" s="55"/>
      <c r="H581" s="55"/>
      <c r="I581" s="663"/>
      <c r="J581" s="663"/>
    </row>
    <row r="582" spans="3:10" ht="15.75">
      <c r="C582" s="664"/>
      <c r="D582" s="664"/>
      <c r="E582" s="1"/>
      <c r="F582" s="55"/>
      <c r="G582" s="55"/>
      <c r="H582" s="55"/>
      <c r="I582" s="663"/>
      <c r="J582" s="663"/>
    </row>
    <row r="583" spans="3:10" ht="15.75">
      <c r="C583" s="664"/>
      <c r="D583" s="664"/>
      <c r="E583" s="1"/>
      <c r="F583" s="55"/>
      <c r="G583" s="55"/>
      <c r="H583" s="55"/>
      <c r="I583" s="663"/>
      <c r="J583" s="663"/>
    </row>
    <row r="584" spans="3:10" ht="15.75">
      <c r="C584" s="664"/>
      <c r="D584" s="664"/>
      <c r="E584" s="1"/>
      <c r="F584" s="55"/>
      <c r="G584" s="55"/>
      <c r="H584" s="55"/>
      <c r="I584" s="663"/>
      <c r="J584" s="663"/>
    </row>
    <row r="585" spans="3:10" ht="15.75">
      <c r="C585" s="664"/>
      <c r="D585" s="664"/>
      <c r="E585" s="1"/>
      <c r="F585" s="55"/>
      <c r="G585" s="55"/>
      <c r="H585" s="55"/>
      <c r="I585" s="663"/>
      <c r="J585" s="663"/>
    </row>
    <row r="586" spans="3:10" ht="15.75">
      <c r="C586" s="664"/>
      <c r="D586" s="664"/>
      <c r="E586" s="1"/>
      <c r="F586" s="55"/>
      <c r="G586" s="55"/>
      <c r="H586" s="55"/>
      <c r="I586" s="663"/>
      <c r="J586" s="663"/>
    </row>
    <row r="587" spans="3:10" ht="15.75">
      <c r="C587" s="664"/>
      <c r="D587" s="664"/>
      <c r="E587" s="1"/>
      <c r="F587" s="55"/>
      <c r="G587" s="55"/>
      <c r="H587" s="55"/>
      <c r="I587" s="663"/>
      <c r="J587" s="663"/>
    </row>
    <row r="588" spans="3:10" ht="15.75">
      <c r="C588" s="664"/>
      <c r="D588" s="664"/>
      <c r="E588" s="1"/>
      <c r="F588" s="55"/>
      <c r="G588" s="55"/>
      <c r="H588" s="55"/>
      <c r="I588" s="663"/>
      <c r="J588" s="663"/>
    </row>
    <row r="589" spans="3:10" ht="15.75">
      <c r="C589" s="664"/>
      <c r="D589" s="664"/>
      <c r="E589" s="1"/>
      <c r="F589" s="55"/>
      <c r="G589" s="55"/>
      <c r="H589" s="55"/>
      <c r="I589" s="663"/>
      <c r="J589" s="663"/>
    </row>
    <row r="590" spans="3:10" ht="15.75">
      <c r="C590" s="664"/>
      <c r="D590" s="664"/>
      <c r="E590" s="1"/>
      <c r="F590" s="55"/>
      <c r="G590" s="55"/>
      <c r="H590" s="55"/>
      <c r="I590" s="663"/>
      <c r="J590" s="663"/>
    </row>
    <row r="591" spans="3:10" ht="15.75">
      <c r="C591" s="664"/>
      <c r="D591" s="664"/>
      <c r="E591" s="1"/>
      <c r="F591" s="55"/>
      <c r="G591" s="55"/>
      <c r="H591" s="55"/>
      <c r="I591" s="663"/>
      <c r="J591" s="663"/>
    </row>
    <row r="592" spans="3:10" ht="15.75">
      <c r="C592" s="664"/>
      <c r="D592" s="664"/>
      <c r="E592" s="1"/>
      <c r="F592" s="55"/>
      <c r="G592" s="55"/>
      <c r="H592" s="55"/>
      <c r="I592" s="663"/>
      <c r="J592" s="663"/>
    </row>
    <row r="593" spans="3:10" ht="15.75">
      <c r="C593" s="664"/>
      <c r="D593" s="664"/>
      <c r="E593" s="1"/>
      <c r="F593" s="55"/>
      <c r="G593" s="55"/>
      <c r="H593" s="55"/>
      <c r="I593" s="663"/>
      <c r="J593" s="663"/>
    </row>
    <row r="594" spans="3:10" ht="15.75">
      <c r="C594" s="664"/>
      <c r="D594" s="664"/>
      <c r="E594" s="1"/>
      <c r="F594" s="55"/>
      <c r="G594" s="55"/>
      <c r="H594" s="55"/>
      <c r="I594" s="663"/>
      <c r="J594" s="663"/>
    </row>
    <row r="595" spans="3:10" ht="15.75">
      <c r="C595" s="664"/>
      <c r="D595" s="664"/>
      <c r="E595" s="1"/>
      <c r="F595" s="55"/>
      <c r="G595" s="55"/>
      <c r="H595" s="55"/>
      <c r="I595" s="663"/>
      <c r="J595" s="663"/>
    </row>
    <row r="596" spans="3:10" ht="15.75">
      <c r="C596" s="664"/>
      <c r="D596" s="664"/>
      <c r="E596" s="1"/>
      <c r="F596" s="55"/>
      <c r="G596" s="55"/>
      <c r="H596" s="55"/>
      <c r="I596" s="663"/>
      <c r="J596" s="663"/>
    </row>
    <row r="597" spans="3:10" ht="15.75">
      <c r="C597" s="664"/>
      <c r="D597" s="664"/>
      <c r="E597" s="1"/>
      <c r="F597" s="55"/>
      <c r="G597" s="55"/>
      <c r="H597" s="55"/>
      <c r="I597" s="663"/>
      <c r="J597" s="663"/>
    </row>
    <row r="598" spans="3:10" ht="15.75">
      <c r="C598" s="664"/>
      <c r="D598" s="664"/>
      <c r="E598" s="1"/>
      <c r="F598" s="55"/>
      <c r="G598" s="55"/>
      <c r="H598" s="55"/>
      <c r="I598" s="663"/>
      <c r="J598" s="663"/>
    </row>
    <row r="599" spans="3:10" ht="15.75">
      <c r="C599" s="664"/>
      <c r="D599" s="664"/>
      <c r="E599" s="1"/>
      <c r="F599" s="55"/>
      <c r="G599" s="55"/>
      <c r="H599" s="55"/>
      <c r="I599" s="663"/>
      <c r="J599" s="663"/>
    </row>
    <row r="600" spans="3:10" ht="15.75">
      <c r="C600" s="664"/>
      <c r="D600" s="664"/>
      <c r="E600" s="1"/>
      <c r="F600" s="55"/>
      <c r="G600" s="55"/>
      <c r="H600" s="55"/>
      <c r="I600" s="663"/>
      <c r="J600" s="663"/>
    </row>
    <row r="601" spans="3:10" ht="15.75">
      <c r="C601" s="664"/>
      <c r="D601" s="664"/>
      <c r="E601" s="1"/>
      <c r="F601" s="55"/>
      <c r="G601" s="55"/>
      <c r="H601" s="55"/>
      <c r="I601" s="663"/>
      <c r="J601" s="663"/>
    </row>
    <row r="602" spans="3:10" ht="15.75">
      <c r="C602" s="664"/>
      <c r="D602" s="664"/>
      <c r="E602" s="1"/>
      <c r="F602" s="55"/>
      <c r="G602" s="55"/>
      <c r="H602" s="55"/>
      <c r="I602" s="663"/>
      <c r="J602" s="663"/>
    </row>
    <row r="603" spans="3:10" ht="15.75">
      <c r="C603" s="664"/>
      <c r="D603" s="664"/>
      <c r="E603" s="1"/>
      <c r="F603" s="55"/>
      <c r="G603" s="55"/>
      <c r="H603" s="55"/>
      <c r="I603" s="663"/>
      <c r="J603" s="663"/>
    </row>
    <row r="604" spans="3:10" ht="15.75">
      <c r="C604" s="664"/>
      <c r="D604" s="664"/>
      <c r="E604" s="1"/>
      <c r="F604" s="55"/>
      <c r="G604" s="55"/>
      <c r="H604" s="55"/>
      <c r="I604" s="663"/>
      <c r="J604" s="663"/>
    </row>
    <row r="605" spans="3:10" ht="15.75">
      <c r="C605" s="664"/>
      <c r="D605" s="664"/>
      <c r="E605" s="1"/>
      <c r="F605" s="55"/>
      <c r="G605" s="55"/>
      <c r="H605" s="55"/>
      <c r="I605" s="663"/>
      <c r="J605" s="663"/>
    </row>
    <row r="606" spans="3:10" ht="15.75">
      <c r="C606" s="664"/>
      <c r="D606" s="664"/>
      <c r="E606" s="1"/>
      <c r="F606" s="55"/>
      <c r="G606" s="55"/>
      <c r="H606" s="55"/>
      <c r="I606" s="663"/>
      <c r="J606" s="663"/>
    </row>
    <row r="607" spans="3:10" ht="15.75">
      <c r="C607" s="664"/>
      <c r="D607" s="664"/>
      <c r="E607" s="1"/>
      <c r="F607" s="55"/>
      <c r="G607" s="55"/>
      <c r="H607" s="55"/>
      <c r="I607" s="663"/>
      <c r="J607" s="663"/>
    </row>
    <row r="608" spans="3:10" ht="15.75">
      <c r="C608" s="664"/>
      <c r="D608" s="664"/>
      <c r="E608" s="1"/>
      <c r="F608" s="55"/>
      <c r="G608" s="55"/>
      <c r="H608" s="55"/>
      <c r="I608" s="663"/>
      <c r="J608" s="663"/>
    </row>
    <row r="609" spans="3:10" ht="15.75">
      <c r="C609" s="664"/>
      <c r="D609" s="664"/>
      <c r="E609" s="1"/>
      <c r="F609" s="55"/>
      <c r="G609" s="55"/>
      <c r="H609" s="55"/>
      <c r="I609" s="663"/>
      <c r="J609" s="663"/>
    </row>
    <row r="610" spans="3:10" ht="15.75">
      <c r="C610" s="664"/>
      <c r="D610" s="664"/>
      <c r="E610" s="1"/>
      <c r="F610" s="55"/>
      <c r="G610" s="55"/>
      <c r="H610" s="55"/>
      <c r="I610" s="663"/>
      <c r="J610" s="663"/>
    </row>
    <row r="611" spans="3:10" ht="15.75">
      <c r="C611" s="664"/>
      <c r="D611" s="664"/>
      <c r="E611" s="1"/>
      <c r="F611" s="55"/>
      <c r="G611" s="55"/>
      <c r="H611" s="55"/>
      <c r="I611" s="663"/>
      <c r="J611" s="663"/>
    </row>
    <row r="612" spans="3:10" ht="15.75">
      <c r="C612" s="664"/>
      <c r="D612" s="664"/>
      <c r="E612" s="1"/>
      <c r="F612" s="55"/>
      <c r="G612" s="55"/>
      <c r="H612" s="55"/>
      <c r="I612" s="663"/>
      <c r="J612" s="663"/>
    </row>
    <row r="613" spans="3:10" ht="15.75">
      <c r="C613" s="664"/>
      <c r="D613" s="664"/>
      <c r="E613" s="1"/>
      <c r="F613" s="55"/>
      <c r="G613" s="55"/>
      <c r="H613" s="55"/>
      <c r="I613" s="663"/>
      <c r="J613" s="663"/>
    </row>
    <row r="614" spans="3:10" ht="15.75">
      <c r="C614" s="664"/>
      <c r="D614" s="664"/>
      <c r="E614" s="1"/>
      <c r="F614" s="55"/>
      <c r="G614" s="55"/>
      <c r="H614" s="55"/>
      <c r="I614" s="663"/>
      <c r="J614" s="663"/>
    </row>
    <row r="615" spans="3:10" ht="15.75">
      <c r="C615" s="664"/>
      <c r="D615" s="664"/>
      <c r="E615" s="1"/>
      <c r="F615" s="55"/>
      <c r="G615" s="55"/>
      <c r="H615" s="55"/>
      <c r="I615" s="663"/>
      <c r="J615" s="663"/>
    </row>
    <row r="616" spans="3:10" ht="15.75">
      <c r="C616" s="664"/>
      <c r="D616" s="664"/>
      <c r="E616" s="1"/>
      <c r="F616" s="55"/>
      <c r="G616" s="55"/>
      <c r="H616" s="55"/>
      <c r="I616" s="663"/>
      <c r="J616" s="663"/>
    </row>
    <row r="617" spans="3:10" ht="15.75">
      <c r="C617" s="664"/>
      <c r="D617" s="664"/>
      <c r="E617" s="1"/>
      <c r="F617" s="55"/>
      <c r="G617" s="55"/>
      <c r="H617" s="55"/>
      <c r="I617" s="663"/>
      <c r="J617" s="663"/>
    </row>
    <row r="618" spans="3:10" ht="15.75">
      <c r="C618" s="664"/>
      <c r="D618" s="664"/>
      <c r="E618" s="1"/>
      <c r="F618" s="55"/>
      <c r="G618" s="55"/>
      <c r="H618" s="55"/>
      <c r="I618" s="663"/>
      <c r="J618" s="663"/>
    </row>
    <row r="619" spans="3:10" ht="15.75">
      <c r="C619" s="664"/>
      <c r="D619" s="664"/>
      <c r="E619" s="1"/>
      <c r="F619" s="55"/>
      <c r="G619" s="55"/>
      <c r="H619" s="55"/>
      <c r="I619" s="663"/>
      <c r="J619" s="663"/>
    </row>
    <row r="620" spans="3:10" ht="15.75">
      <c r="C620" s="664"/>
      <c r="D620" s="664"/>
      <c r="E620" s="1"/>
      <c r="F620" s="55"/>
      <c r="G620" s="55"/>
      <c r="H620" s="55"/>
      <c r="I620" s="663"/>
      <c r="J620" s="663"/>
    </row>
    <row r="621" spans="3:10" ht="15.75">
      <c r="C621" s="664"/>
      <c r="D621" s="664"/>
      <c r="E621" s="1"/>
      <c r="F621" s="55"/>
      <c r="G621" s="55"/>
      <c r="H621" s="55"/>
      <c r="I621" s="663"/>
      <c r="J621" s="663"/>
    </row>
    <row r="622" spans="3:10" ht="15.75">
      <c r="C622" s="664"/>
      <c r="D622" s="664"/>
      <c r="E622" s="1"/>
      <c r="F622" s="55"/>
      <c r="G622" s="55"/>
      <c r="H622" s="55"/>
      <c r="I622" s="663"/>
      <c r="J622" s="663"/>
    </row>
    <row r="623" spans="3:10" ht="15.75">
      <c r="C623" s="664"/>
      <c r="D623" s="664"/>
      <c r="E623" s="1"/>
      <c r="F623" s="55"/>
      <c r="G623" s="55"/>
      <c r="H623" s="55"/>
      <c r="I623" s="663"/>
      <c r="J623" s="663"/>
    </row>
    <row r="624" spans="3:10" ht="15.75">
      <c r="C624" s="664"/>
      <c r="D624" s="664"/>
      <c r="E624" s="1"/>
      <c r="F624" s="55"/>
      <c r="G624" s="55"/>
      <c r="H624" s="55"/>
      <c r="I624" s="663"/>
      <c r="J624" s="663"/>
    </row>
    <row r="625" spans="3:10" ht="15.75">
      <c r="C625" s="664"/>
      <c r="D625" s="664"/>
      <c r="E625" s="1"/>
      <c r="F625" s="55"/>
      <c r="G625" s="55"/>
      <c r="H625" s="55"/>
      <c r="I625" s="663"/>
      <c r="J625" s="663"/>
    </row>
    <row r="626" spans="3:10" ht="15.75">
      <c r="C626" s="664"/>
      <c r="D626" s="664"/>
      <c r="E626" s="1"/>
      <c r="F626" s="55"/>
      <c r="G626" s="55"/>
      <c r="H626" s="55"/>
      <c r="I626" s="663"/>
      <c r="J626" s="663"/>
    </row>
    <row r="627" spans="3:10" ht="15.75">
      <c r="C627" s="664"/>
      <c r="D627" s="664"/>
      <c r="E627" s="1"/>
      <c r="F627" s="55"/>
      <c r="G627" s="55"/>
      <c r="H627" s="55"/>
      <c r="I627" s="663"/>
      <c r="J627" s="663"/>
    </row>
    <row r="628" spans="3:10" ht="15.75">
      <c r="C628" s="664"/>
      <c r="D628" s="664"/>
      <c r="E628" s="1"/>
      <c r="F628" s="55"/>
      <c r="G628" s="55"/>
      <c r="H628" s="55"/>
      <c r="I628" s="663"/>
      <c r="J628" s="663"/>
    </row>
    <row r="629" spans="3:10" ht="15.75">
      <c r="C629" s="664"/>
      <c r="D629" s="664"/>
      <c r="E629" s="1"/>
      <c r="F629" s="55"/>
      <c r="G629" s="55"/>
      <c r="H629" s="55"/>
      <c r="I629" s="663"/>
      <c r="J629" s="663"/>
    </row>
    <row r="630" spans="3:10" ht="15.75">
      <c r="C630" s="664"/>
      <c r="D630" s="664"/>
      <c r="E630" s="1"/>
      <c r="F630" s="55"/>
      <c r="G630" s="55"/>
      <c r="H630" s="55"/>
      <c r="I630" s="663"/>
      <c r="J630" s="663"/>
    </row>
    <row r="631" spans="3:10" ht="15.75">
      <c r="C631" s="664"/>
      <c r="D631" s="664"/>
      <c r="E631" s="1"/>
      <c r="F631" s="55"/>
      <c r="G631" s="55"/>
      <c r="H631" s="55"/>
      <c r="I631" s="663"/>
      <c r="J631" s="663"/>
    </row>
    <row r="632" spans="3:10" ht="15.75">
      <c r="C632" s="664"/>
      <c r="D632" s="664"/>
      <c r="E632" s="1"/>
      <c r="F632" s="55"/>
      <c r="G632" s="55"/>
      <c r="H632" s="55"/>
      <c r="I632" s="663"/>
      <c r="J632" s="663"/>
    </row>
    <row r="633" spans="3:10" ht="15.75">
      <c r="C633" s="664"/>
      <c r="D633" s="664"/>
      <c r="E633" s="1"/>
      <c r="F633" s="55"/>
      <c r="G633" s="55"/>
      <c r="H633" s="55"/>
      <c r="I633" s="663"/>
      <c r="J633" s="663"/>
    </row>
    <row r="634" spans="3:10" ht="15.75">
      <c r="C634" s="664"/>
      <c r="D634" s="664"/>
      <c r="E634" s="1"/>
      <c r="F634" s="55"/>
      <c r="G634" s="55"/>
      <c r="H634" s="55"/>
      <c r="I634" s="663"/>
      <c r="J634" s="663"/>
    </row>
    <row r="635" spans="3:10" ht="15.75">
      <c r="C635" s="664"/>
      <c r="D635" s="664"/>
      <c r="E635" s="1"/>
      <c r="F635" s="55"/>
      <c r="G635" s="55"/>
      <c r="H635" s="55"/>
      <c r="I635" s="663"/>
      <c r="J635" s="663"/>
    </row>
    <row r="636" spans="3:10" ht="15.75">
      <c r="C636" s="664"/>
      <c r="D636" s="664"/>
      <c r="E636" s="1"/>
      <c r="F636" s="55"/>
      <c r="G636" s="55"/>
      <c r="H636" s="55"/>
      <c r="I636" s="663"/>
      <c r="J636" s="663"/>
    </row>
    <row r="637" spans="3:10" ht="15.75">
      <c r="C637" s="664"/>
      <c r="D637" s="664"/>
      <c r="E637" s="1"/>
      <c r="F637" s="55"/>
      <c r="G637" s="55"/>
      <c r="H637" s="55"/>
      <c r="I637" s="663"/>
      <c r="J637" s="663"/>
    </row>
    <row r="638" spans="3:10" ht="15.75">
      <c r="C638" s="664"/>
      <c r="D638" s="664"/>
      <c r="E638" s="1"/>
      <c r="F638" s="55"/>
      <c r="G638" s="55"/>
      <c r="H638" s="55"/>
      <c r="I638" s="663"/>
      <c r="J638" s="663"/>
    </row>
    <row r="639" spans="3:10" ht="15.75">
      <c r="C639" s="664"/>
      <c r="D639" s="664"/>
      <c r="E639" s="1"/>
      <c r="F639" s="55"/>
      <c r="G639" s="55"/>
      <c r="H639" s="55"/>
      <c r="I639" s="663"/>
      <c r="J639" s="663"/>
    </row>
    <row r="640" spans="3:10" ht="15.75">
      <c r="C640" s="664"/>
      <c r="D640" s="664"/>
      <c r="E640" s="1"/>
      <c r="F640" s="55"/>
      <c r="G640" s="55"/>
      <c r="H640" s="55"/>
      <c r="I640" s="663"/>
      <c r="J640" s="663"/>
    </row>
    <row r="641" spans="3:10" ht="15.75">
      <c r="C641" s="664"/>
      <c r="D641" s="664"/>
      <c r="E641" s="1"/>
      <c r="F641" s="55"/>
      <c r="G641" s="55"/>
      <c r="H641" s="55"/>
      <c r="I641" s="663"/>
      <c r="J641" s="663"/>
    </row>
    <row r="642" spans="3:10" ht="15.75">
      <c r="C642" s="664"/>
      <c r="D642" s="664"/>
      <c r="E642" s="1"/>
      <c r="F642" s="55"/>
      <c r="G642" s="55"/>
      <c r="H642" s="55"/>
      <c r="I642" s="663"/>
      <c r="J642" s="663"/>
    </row>
    <row r="643" spans="3:10" ht="15.75">
      <c r="C643" s="664"/>
      <c r="D643" s="664"/>
      <c r="E643" s="1"/>
      <c r="F643" s="55"/>
      <c r="G643" s="55"/>
      <c r="H643" s="55"/>
      <c r="I643" s="663"/>
      <c r="J643" s="663"/>
    </row>
    <row r="644" spans="3:10" ht="15.75">
      <c r="C644" s="664"/>
      <c r="D644" s="664"/>
      <c r="E644" s="1"/>
      <c r="F644" s="55"/>
      <c r="G644" s="55"/>
      <c r="H644" s="55"/>
      <c r="I644" s="663"/>
      <c r="J644" s="663"/>
    </row>
    <row r="645" spans="3:10" ht="15.75">
      <c r="C645" s="664"/>
      <c r="D645" s="664"/>
      <c r="E645" s="1"/>
      <c r="F645" s="55"/>
      <c r="G645" s="55"/>
      <c r="H645" s="55"/>
      <c r="I645" s="663"/>
      <c r="J645" s="663"/>
    </row>
    <row r="646" spans="3:10" ht="15.75">
      <c r="C646" s="664"/>
      <c r="D646" s="664"/>
      <c r="E646" s="1"/>
      <c r="F646" s="55"/>
      <c r="G646" s="55"/>
      <c r="H646" s="55"/>
      <c r="I646" s="663"/>
      <c r="J646" s="663"/>
    </row>
    <row r="647" spans="3:10" ht="15.75">
      <c r="C647" s="664"/>
      <c r="D647" s="664"/>
      <c r="E647" s="1"/>
      <c r="F647" s="55"/>
      <c r="G647" s="55"/>
      <c r="H647" s="55"/>
      <c r="I647" s="663"/>
      <c r="J647" s="663"/>
    </row>
    <row r="648" spans="3:10" ht="15.75">
      <c r="C648" s="664"/>
      <c r="D648" s="664"/>
      <c r="E648" s="1"/>
      <c r="F648" s="55"/>
      <c r="G648" s="55"/>
      <c r="H648" s="55"/>
      <c r="I648" s="663"/>
      <c r="J648" s="663"/>
    </row>
    <row r="649" spans="3:10" ht="15.75">
      <c r="C649" s="664"/>
      <c r="D649" s="664"/>
      <c r="E649" s="1"/>
      <c r="F649" s="55"/>
      <c r="G649" s="55"/>
      <c r="H649" s="55"/>
      <c r="I649" s="663"/>
      <c r="J649" s="663"/>
    </row>
    <row r="650" spans="3:10" ht="15.75">
      <c r="C650" s="664"/>
      <c r="D650" s="664"/>
      <c r="E650" s="1"/>
      <c r="F650" s="55"/>
      <c r="G650" s="55"/>
      <c r="H650" s="55"/>
      <c r="I650" s="663"/>
      <c r="J650" s="663"/>
    </row>
    <row r="651" spans="3:10" ht="15.75">
      <c r="C651" s="664"/>
      <c r="D651" s="664"/>
      <c r="E651" s="1"/>
      <c r="F651" s="55"/>
      <c r="G651" s="55"/>
      <c r="H651" s="55"/>
      <c r="I651" s="663"/>
      <c r="J651" s="663"/>
    </row>
    <row r="652" spans="3:10" ht="15.75">
      <c r="C652" s="664"/>
      <c r="D652" s="664"/>
      <c r="E652" s="1"/>
      <c r="F652" s="55"/>
      <c r="G652" s="55"/>
      <c r="H652" s="55"/>
      <c r="I652" s="663"/>
      <c r="J652" s="663"/>
    </row>
    <row r="653" spans="3:10" ht="15.75">
      <c r="C653" s="664"/>
      <c r="D653" s="664"/>
      <c r="E653" s="1"/>
      <c r="F653" s="55"/>
      <c r="G653" s="55"/>
      <c r="H653" s="55"/>
      <c r="I653" s="663"/>
      <c r="J653" s="663"/>
    </row>
    <row r="654" spans="3:10" ht="15.75">
      <c r="C654" s="664"/>
      <c r="D654" s="664"/>
      <c r="E654" s="1"/>
      <c r="F654" s="55"/>
      <c r="G654" s="55"/>
      <c r="H654" s="55"/>
      <c r="I654" s="663"/>
      <c r="J654" s="663"/>
    </row>
    <row r="655" spans="3:10" ht="15.75">
      <c r="C655" s="664"/>
      <c r="D655" s="664"/>
      <c r="E655" s="1"/>
      <c r="F655" s="55"/>
      <c r="G655" s="55"/>
      <c r="H655" s="55"/>
      <c r="I655" s="663"/>
      <c r="J655" s="663"/>
    </row>
    <row r="656" spans="3:10" ht="15.75">
      <c r="C656" s="664"/>
      <c r="D656" s="664"/>
      <c r="E656" s="1"/>
      <c r="F656" s="55"/>
      <c r="G656" s="55"/>
      <c r="H656" s="55"/>
      <c r="I656" s="663"/>
      <c r="J656" s="663"/>
    </row>
    <row r="657" spans="3:10" ht="15.75">
      <c r="C657" s="664"/>
      <c r="D657" s="664"/>
      <c r="E657" s="1"/>
      <c r="F657" s="55"/>
      <c r="G657" s="55"/>
      <c r="H657" s="55"/>
      <c r="I657" s="663"/>
      <c r="J657" s="663"/>
    </row>
    <row r="658" spans="3:10" ht="15.75">
      <c r="C658" s="664"/>
      <c r="D658" s="664"/>
      <c r="E658" s="1"/>
      <c r="F658" s="55"/>
      <c r="G658" s="55"/>
      <c r="H658" s="55"/>
      <c r="I658" s="663"/>
      <c r="J658" s="663"/>
    </row>
    <row r="659" spans="3:10" ht="15.75">
      <c r="C659" s="664"/>
      <c r="D659" s="664"/>
      <c r="E659" s="1"/>
      <c r="F659" s="55"/>
      <c r="G659" s="55"/>
      <c r="H659" s="55"/>
      <c r="I659" s="663"/>
      <c r="J659" s="663"/>
    </row>
    <row r="660" spans="3:10" ht="15.75">
      <c r="C660" s="664"/>
      <c r="D660" s="664"/>
      <c r="E660" s="1"/>
      <c r="F660" s="55"/>
      <c r="G660" s="55"/>
      <c r="H660" s="55"/>
      <c r="I660" s="663"/>
      <c r="J660" s="663"/>
    </row>
    <row r="661" spans="3:10" ht="15.75">
      <c r="C661" s="664"/>
      <c r="D661" s="664"/>
      <c r="E661" s="1"/>
      <c r="F661" s="55"/>
      <c r="G661" s="55"/>
      <c r="H661" s="55"/>
      <c r="I661" s="663"/>
      <c r="J661" s="663"/>
    </row>
    <row r="662" spans="3:10" ht="15.75">
      <c r="C662" s="664"/>
      <c r="D662" s="664"/>
      <c r="E662" s="1"/>
      <c r="F662" s="55"/>
      <c r="G662" s="55"/>
      <c r="H662" s="55"/>
      <c r="I662" s="663"/>
      <c r="J662" s="663"/>
    </row>
    <row r="663" spans="3:10" ht="15.75">
      <c r="C663" s="664"/>
      <c r="D663" s="664"/>
      <c r="E663" s="1"/>
      <c r="F663" s="55"/>
      <c r="G663" s="55"/>
      <c r="H663" s="55"/>
      <c r="I663" s="663"/>
      <c r="J663" s="663"/>
    </row>
    <row r="664" spans="3:10" ht="15.75">
      <c r="C664" s="664"/>
      <c r="D664" s="664"/>
      <c r="E664" s="1"/>
      <c r="F664" s="55"/>
      <c r="G664" s="55"/>
      <c r="H664" s="55"/>
      <c r="I664" s="663"/>
      <c r="J664" s="663"/>
    </row>
    <row r="665" spans="3:10" ht="15.75">
      <c r="C665" s="664"/>
      <c r="D665" s="664"/>
      <c r="E665" s="1"/>
      <c r="F665" s="55"/>
      <c r="G665" s="55"/>
      <c r="H665" s="55"/>
      <c r="I665" s="663"/>
      <c r="J665" s="663"/>
    </row>
    <row r="666" spans="3:10" ht="15.75">
      <c r="C666" s="664"/>
      <c r="D666" s="664"/>
      <c r="E666" s="1"/>
      <c r="F666" s="55"/>
      <c r="G666" s="55"/>
      <c r="H666" s="55"/>
      <c r="I666" s="663"/>
      <c r="J666" s="663"/>
    </row>
    <row r="667" spans="3:10" ht="15.75">
      <c r="C667" s="664"/>
      <c r="D667" s="664"/>
      <c r="E667" s="1"/>
      <c r="F667" s="55"/>
      <c r="G667" s="55"/>
      <c r="H667" s="55"/>
      <c r="I667" s="663"/>
      <c r="J667" s="663"/>
    </row>
    <row r="668" spans="3:10" ht="15.75">
      <c r="C668" s="664"/>
      <c r="D668" s="664"/>
      <c r="E668" s="1"/>
      <c r="F668" s="55"/>
      <c r="G668" s="55"/>
      <c r="H668" s="55"/>
      <c r="I668" s="663"/>
      <c r="J668" s="663"/>
    </row>
    <row r="669" spans="3:10" ht="15.75">
      <c r="C669" s="664"/>
      <c r="D669" s="664"/>
      <c r="E669" s="1"/>
      <c r="F669" s="55"/>
      <c r="G669" s="55"/>
      <c r="H669" s="55"/>
      <c r="I669" s="663"/>
      <c r="J669" s="663"/>
    </row>
    <row r="670" spans="3:10" ht="15.75">
      <c r="C670" s="664"/>
      <c r="D670" s="664"/>
      <c r="E670" s="1"/>
      <c r="F670" s="55"/>
      <c r="G670" s="55"/>
      <c r="H670" s="55"/>
      <c r="I670" s="663"/>
      <c r="J670" s="663"/>
    </row>
    <row r="671" spans="3:10" ht="15.75">
      <c r="C671" s="664"/>
      <c r="D671" s="664"/>
      <c r="E671" s="1"/>
      <c r="F671" s="55"/>
      <c r="G671" s="55"/>
      <c r="H671" s="55"/>
      <c r="I671" s="663"/>
      <c r="J671" s="663"/>
    </row>
    <row r="672" spans="3:10" ht="15.75">
      <c r="C672" s="664"/>
      <c r="D672" s="664"/>
      <c r="E672" s="1"/>
      <c r="F672" s="55"/>
      <c r="G672" s="55"/>
      <c r="H672" s="55"/>
      <c r="I672" s="663"/>
      <c r="J672" s="663"/>
    </row>
    <row r="673" spans="3:10" ht="15.75">
      <c r="C673" s="664"/>
      <c r="D673" s="664"/>
      <c r="E673" s="1"/>
      <c r="F673" s="55"/>
      <c r="G673" s="55"/>
      <c r="H673" s="55"/>
      <c r="I673" s="663"/>
      <c r="J673" s="663"/>
    </row>
    <row r="674" spans="3:10" ht="15.75">
      <c r="C674" s="664"/>
      <c r="D674" s="664"/>
      <c r="E674" s="1"/>
      <c r="F674" s="55"/>
      <c r="G674" s="55"/>
      <c r="H674" s="55"/>
      <c r="I674" s="663"/>
      <c r="J674" s="663"/>
    </row>
    <row r="675" spans="3:10" ht="15.75">
      <c r="C675" s="664"/>
      <c r="D675" s="664"/>
      <c r="E675" s="1"/>
      <c r="F675" s="55"/>
      <c r="G675" s="55"/>
      <c r="H675" s="55"/>
      <c r="I675" s="663"/>
      <c r="J675" s="663"/>
    </row>
    <row r="676" spans="3:10" ht="15.75">
      <c r="C676" s="664"/>
      <c r="D676" s="664"/>
      <c r="E676" s="1"/>
      <c r="F676" s="55"/>
      <c r="G676" s="55"/>
      <c r="H676" s="55"/>
      <c r="I676" s="663"/>
      <c r="J676" s="663"/>
    </row>
    <row r="677" spans="3:10" ht="15.75">
      <c r="C677" s="664"/>
      <c r="D677" s="664"/>
      <c r="E677" s="1"/>
      <c r="F677" s="55"/>
      <c r="G677" s="55"/>
      <c r="H677" s="55"/>
      <c r="I677" s="663"/>
      <c r="J677" s="663"/>
    </row>
    <row r="678" spans="3:10" ht="15.75">
      <c r="C678" s="664"/>
      <c r="D678" s="664"/>
      <c r="E678" s="1"/>
      <c r="F678" s="55"/>
      <c r="G678" s="55"/>
      <c r="H678" s="55"/>
      <c r="I678" s="663"/>
      <c r="J678" s="663"/>
    </row>
    <row r="679" spans="3:10" ht="15.75">
      <c r="C679" s="664"/>
      <c r="D679" s="664"/>
      <c r="E679" s="1"/>
      <c r="F679" s="55"/>
      <c r="G679" s="55"/>
      <c r="H679" s="55"/>
      <c r="I679" s="663"/>
      <c r="J679" s="663"/>
    </row>
    <row r="680" spans="3:10" ht="15.75">
      <c r="C680" s="664"/>
      <c r="D680" s="664"/>
      <c r="E680" s="1"/>
      <c r="F680" s="55"/>
      <c r="G680" s="55"/>
      <c r="H680" s="55"/>
      <c r="I680" s="663"/>
      <c r="J680" s="663"/>
    </row>
    <row r="681" spans="3:10" ht="15.75">
      <c r="C681" s="664"/>
      <c r="D681" s="664"/>
      <c r="E681" s="1"/>
      <c r="F681" s="55"/>
      <c r="G681" s="55"/>
      <c r="H681" s="55"/>
      <c r="I681" s="663"/>
      <c r="J681" s="663"/>
    </row>
    <row r="682" spans="3:10" ht="15.75">
      <c r="C682" s="664"/>
      <c r="D682" s="664"/>
      <c r="E682" s="1"/>
      <c r="F682" s="55"/>
      <c r="G682" s="55"/>
      <c r="H682" s="55"/>
      <c r="I682" s="663"/>
      <c r="J682" s="663"/>
    </row>
    <row r="683" spans="3:10" ht="15.75">
      <c r="C683" s="664"/>
      <c r="D683" s="664"/>
      <c r="E683" s="1"/>
      <c r="F683" s="55"/>
      <c r="G683" s="55"/>
      <c r="H683" s="55"/>
      <c r="I683" s="663"/>
      <c r="J683" s="663"/>
    </row>
    <row r="684" spans="3:10" ht="15.75">
      <c r="C684" s="664"/>
      <c r="D684" s="664"/>
      <c r="E684" s="1"/>
      <c r="F684" s="55"/>
      <c r="G684" s="55"/>
      <c r="H684" s="55"/>
      <c r="I684" s="663"/>
      <c r="J684" s="663"/>
    </row>
    <row r="685" spans="3:10" ht="15.75">
      <c r="C685" s="664"/>
      <c r="D685" s="664"/>
      <c r="E685" s="1"/>
      <c r="F685" s="55"/>
      <c r="G685" s="55"/>
      <c r="H685" s="55"/>
      <c r="I685" s="663"/>
      <c r="J685" s="663"/>
    </row>
    <row r="686" spans="3:10" ht="15.75">
      <c r="C686" s="664"/>
      <c r="D686" s="664"/>
      <c r="E686" s="1"/>
      <c r="F686" s="55"/>
      <c r="G686" s="55"/>
      <c r="H686" s="55"/>
      <c r="I686" s="663"/>
      <c r="J686" s="663"/>
    </row>
    <row r="687" spans="3:10" ht="15.75">
      <c r="C687" s="664"/>
      <c r="D687" s="664"/>
      <c r="E687" s="1"/>
      <c r="F687" s="55"/>
      <c r="G687" s="55"/>
      <c r="H687" s="55"/>
      <c r="I687" s="663"/>
      <c r="J687" s="663"/>
    </row>
    <row r="688" spans="3:10" ht="15.75">
      <c r="C688" s="664"/>
      <c r="D688" s="664"/>
      <c r="E688" s="1"/>
      <c r="F688" s="55"/>
      <c r="G688" s="55"/>
      <c r="H688" s="55"/>
      <c r="I688" s="663"/>
      <c r="J688" s="663"/>
    </row>
    <row r="689" spans="3:10" ht="15.75">
      <c r="C689" s="664"/>
      <c r="D689" s="664"/>
      <c r="E689" s="1"/>
      <c r="F689" s="55"/>
      <c r="G689" s="55"/>
      <c r="H689" s="55"/>
      <c r="I689" s="663"/>
      <c r="J689" s="663"/>
    </row>
    <row r="690" spans="3:10" ht="15.75">
      <c r="C690" s="664"/>
      <c r="D690" s="664"/>
      <c r="E690" s="1"/>
      <c r="F690" s="55"/>
      <c r="G690" s="55"/>
      <c r="H690" s="55"/>
      <c r="I690" s="663"/>
      <c r="J690" s="663"/>
    </row>
    <row r="691" spans="3:10" ht="15.75">
      <c r="C691" s="664"/>
      <c r="D691" s="664"/>
      <c r="E691" s="1"/>
      <c r="F691" s="55"/>
      <c r="G691" s="55"/>
      <c r="H691" s="55"/>
      <c r="I691" s="663"/>
      <c r="J691" s="663"/>
    </row>
    <row r="692" spans="3:10" ht="15.75">
      <c r="C692" s="664"/>
      <c r="D692" s="664"/>
      <c r="E692" s="1"/>
      <c r="F692" s="55"/>
      <c r="G692" s="55"/>
      <c r="H692" s="55"/>
      <c r="I692" s="663"/>
      <c r="J692" s="663"/>
    </row>
    <row r="693" spans="3:10" ht="15.75">
      <c r="C693" s="664"/>
      <c r="D693" s="664"/>
      <c r="E693" s="1"/>
      <c r="F693" s="55"/>
      <c r="G693" s="55"/>
      <c r="H693" s="55"/>
      <c r="I693" s="663"/>
      <c r="J693" s="663"/>
    </row>
    <row r="694" spans="3:10" ht="15.75">
      <c r="C694" s="664"/>
      <c r="D694" s="664"/>
      <c r="E694" s="1"/>
      <c r="F694" s="55"/>
      <c r="G694" s="55"/>
      <c r="H694" s="55"/>
      <c r="I694" s="663"/>
      <c r="J694" s="663"/>
    </row>
    <row r="695" spans="3:10" ht="15.75">
      <c r="C695" s="664"/>
      <c r="D695" s="664"/>
      <c r="E695" s="1"/>
      <c r="F695" s="55"/>
      <c r="G695" s="55"/>
      <c r="H695" s="55"/>
      <c r="I695" s="663"/>
      <c r="J695" s="663"/>
    </row>
    <row r="696" spans="3:10" ht="15.75">
      <c r="C696" s="664"/>
      <c r="D696" s="664"/>
      <c r="E696" s="1"/>
      <c r="F696" s="55"/>
      <c r="G696" s="55"/>
      <c r="H696" s="55"/>
      <c r="I696" s="663"/>
      <c r="J696" s="663"/>
    </row>
    <row r="697" spans="3:10" ht="15.75">
      <c r="C697" s="664"/>
      <c r="D697" s="664"/>
      <c r="E697" s="1"/>
      <c r="F697" s="55"/>
      <c r="G697" s="55"/>
      <c r="H697" s="55"/>
      <c r="I697" s="663"/>
      <c r="J697" s="663"/>
    </row>
    <row r="698" spans="3:10" ht="15.75">
      <c r="C698" s="664"/>
      <c r="D698" s="664"/>
      <c r="E698" s="1"/>
      <c r="F698" s="55"/>
      <c r="G698" s="55"/>
      <c r="H698" s="55"/>
      <c r="I698" s="663"/>
      <c r="J698" s="663"/>
    </row>
    <row r="699" spans="3:10" ht="15.75">
      <c r="C699" s="664"/>
      <c r="D699" s="664"/>
      <c r="E699" s="1"/>
      <c r="F699" s="55"/>
      <c r="G699" s="55"/>
      <c r="H699" s="55"/>
      <c r="I699" s="663"/>
      <c r="J699" s="663"/>
    </row>
    <row r="700" spans="3:10" ht="15.75">
      <c r="C700" s="664"/>
      <c r="D700" s="664"/>
      <c r="E700" s="1"/>
      <c r="F700" s="55"/>
      <c r="G700" s="55"/>
      <c r="H700" s="55"/>
      <c r="I700" s="663"/>
      <c r="J700" s="663"/>
    </row>
    <row r="701" spans="3:10" ht="15.75">
      <c r="C701" s="664"/>
      <c r="D701" s="664"/>
      <c r="E701" s="1"/>
      <c r="F701" s="55"/>
      <c r="G701" s="55"/>
      <c r="H701" s="55"/>
      <c r="I701" s="663"/>
      <c r="J701" s="663"/>
    </row>
    <row r="702" spans="3:10" ht="15.75">
      <c r="C702" s="664"/>
      <c r="D702" s="664"/>
      <c r="E702" s="1"/>
      <c r="F702" s="55"/>
      <c r="G702" s="55"/>
      <c r="H702" s="55"/>
      <c r="I702" s="663"/>
      <c r="J702" s="663"/>
    </row>
    <row r="703" spans="3:10" ht="15.75">
      <c r="C703" s="664"/>
      <c r="D703" s="664"/>
      <c r="E703" s="1"/>
      <c r="F703" s="55"/>
      <c r="G703" s="55"/>
      <c r="H703" s="55"/>
      <c r="I703" s="663"/>
      <c r="J703" s="663"/>
    </row>
    <row r="704" spans="3:10" ht="15.75">
      <c r="C704" s="664"/>
      <c r="D704" s="664"/>
      <c r="E704" s="1"/>
      <c r="F704" s="55"/>
      <c r="G704" s="55"/>
      <c r="H704" s="55"/>
      <c r="I704" s="663"/>
      <c r="J704" s="663"/>
    </row>
    <row r="705" spans="3:10" ht="15.75">
      <c r="C705" s="664"/>
      <c r="D705" s="664"/>
      <c r="E705" s="1"/>
      <c r="F705" s="55"/>
      <c r="G705" s="55"/>
      <c r="H705" s="55"/>
      <c r="I705" s="663"/>
      <c r="J705" s="663"/>
    </row>
    <row r="706" spans="3:10" ht="15.75">
      <c r="C706" s="664"/>
      <c r="D706" s="664"/>
      <c r="E706" s="1"/>
      <c r="F706" s="55"/>
      <c r="G706" s="55"/>
      <c r="H706" s="55"/>
      <c r="I706" s="663"/>
      <c r="J706" s="663"/>
    </row>
    <row r="707" spans="3:10" ht="15.75">
      <c r="C707" s="664"/>
      <c r="D707" s="664"/>
      <c r="E707" s="1"/>
      <c r="F707" s="55"/>
      <c r="G707" s="55"/>
      <c r="H707" s="55"/>
      <c r="I707" s="663"/>
      <c r="J707" s="663"/>
    </row>
    <row r="708" spans="3:10" ht="15.75">
      <c r="C708" s="664"/>
      <c r="D708" s="664"/>
      <c r="E708" s="1"/>
      <c r="F708" s="55"/>
      <c r="G708" s="55"/>
      <c r="H708" s="55"/>
      <c r="I708" s="663"/>
      <c r="J708" s="663"/>
    </row>
    <row r="709" spans="3:10" ht="15.75">
      <c r="C709" s="664"/>
      <c r="D709" s="664"/>
      <c r="E709" s="1"/>
      <c r="F709" s="55"/>
      <c r="G709" s="55"/>
      <c r="H709" s="55"/>
      <c r="I709" s="663"/>
      <c r="J709" s="663"/>
    </row>
    <row r="710" spans="3:10" ht="15.75">
      <c r="C710" s="664"/>
      <c r="D710" s="664"/>
      <c r="E710" s="1"/>
      <c r="F710" s="55"/>
      <c r="G710" s="55"/>
      <c r="H710" s="55"/>
      <c r="I710" s="663"/>
      <c r="J710" s="663"/>
    </row>
    <row r="711" spans="3:10" ht="15.75">
      <c r="C711" s="664"/>
      <c r="D711" s="664"/>
      <c r="E711" s="1"/>
      <c r="F711" s="55"/>
      <c r="G711" s="55"/>
      <c r="H711" s="55"/>
      <c r="I711" s="663"/>
      <c r="J711" s="663"/>
    </row>
    <row r="712" spans="3:10" ht="15.75">
      <c r="C712" s="664"/>
      <c r="D712" s="664"/>
      <c r="E712" s="1"/>
      <c r="F712" s="55"/>
      <c r="G712" s="55"/>
      <c r="H712" s="55"/>
      <c r="I712" s="663"/>
      <c r="J712" s="663"/>
    </row>
    <row r="713" spans="3:10" ht="15.75">
      <c r="C713" s="664"/>
      <c r="D713" s="664"/>
      <c r="E713" s="1"/>
      <c r="F713" s="55"/>
      <c r="G713" s="55"/>
      <c r="H713" s="55"/>
      <c r="I713" s="663"/>
      <c r="J713" s="663"/>
    </row>
    <row r="714" spans="3:10" ht="15.75">
      <c r="C714" s="664"/>
      <c r="D714" s="664"/>
      <c r="E714" s="1"/>
      <c r="F714" s="55"/>
      <c r="G714" s="55"/>
      <c r="H714" s="55"/>
      <c r="I714" s="663"/>
      <c r="J714" s="663"/>
    </row>
    <row r="715" spans="3:10" ht="15.75">
      <c r="C715" s="664"/>
      <c r="D715" s="664"/>
      <c r="E715" s="1"/>
      <c r="F715" s="55"/>
      <c r="G715" s="55"/>
      <c r="H715" s="55"/>
      <c r="I715" s="663"/>
      <c r="J715" s="663"/>
    </row>
    <row r="716" spans="3:10" ht="15.75">
      <c r="C716" s="664"/>
      <c r="D716" s="664"/>
      <c r="E716" s="1"/>
      <c r="F716" s="55"/>
      <c r="G716" s="55"/>
      <c r="H716" s="55"/>
      <c r="I716" s="663"/>
      <c r="J716" s="663"/>
    </row>
    <row r="717" spans="3:10" ht="15.75">
      <c r="C717" s="664"/>
      <c r="D717" s="664"/>
      <c r="E717" s="1"/>
      <c r="F717" s="55"/>
      <c r="G717" s="55"/>
      <c r="H717" s="55"/>
      <c r="I717" s="663"/>
      <c r="J717" s="663"/>
    </row>
    <row r="718" spans="3:10" ht="15.75">
      <c r="C718" s="664"/>
      <c r="D718" s="664"/>
      <c r="E718" s="1"/>
      <c r="F718" s="55"/>
      <c r="G718" s="55"/>
      <c r="H718" s="55"/>
      <c r="I718" s="663"/>
      <c r="J718" s="663"/>
    </row>
  </sheetData>
  <sheetProtection/>
  <mergeCells count="53">
    <mergeCell ref="B398:B399"/>
    <mergeCell ref="B400:B401"/>
    <mergeCell ref="B402:B403"/>
    <mergeCell ref="B404:C404"/>
    <mergeCell ref="B405:C405"/>
    <mergeCell ref="B406:C406"/>
    <mergeCell ref="B2:I3"/>
    <mergeCell ref="A372:A374"/>
    <mergeCell ref="B372:C374"/>
    <mergeCell ref="D372:E373"/>
    <mergeCell ref="F372:O372"/>
    <mergeCell ref="F373:G373"/>
    <mergeCell ref="B407:C407"/>
    <mergeCell ref="B408:C408"/>
    <mergeCell ref="H373:I373"/>
    <mergeCell ref="J373:K373"/>
    <mergeCell ref="L373:M373"/>
    <mergeCell ref="N373:O373"/>
    <mergeCell ref="A324:B324"/>
    <mergeCell ref="A347:B347"/>
    <mergeCell ref="A357:B357"/>
    <mergeCell ref="A22:B22"/>
    <mergeCell ref="A64:B64"/>
    <mergeCell ref="A72:B72"/>
    <mergeCell ref="A77:B77"/>
    <mergeCell ref="A89:B89"/>
    <mergeCell ref="A97:B97"/>
    <mergeCell ref="A4:B4"/>
    <mergeCell ref="A6:B6"/>
    <mergeCell ref="A159:B159"/>
    <mergeCell ref="A154:B154"/>
    <mergeCell ref="A184:B184"/>
    <mergeCell ref="A193:B193"/>
    <mergeCell ref="A213:B213"/>
    <mergeCell ref="A257:B257"/>
    <mergeCell ref="A268:B268"/>
    <mergeCell ref="A286:B286"/>
    <mergeCell ref="A304:B304"/>
    <mergeCell ref="A355:B355"/>
    <mergeCell ref="B375:B378"/>
    <mergeCell ref="B379:B382"/>
    <mergeCell ref="B383:B388"/>
    <mergeCell ref="B389:B391"/>
    <mergeCell ref="B392:B394"/>
    <mergeCell ref="B395:B397"/>
    <mergeCell ref="B409:C409"/>
    <mergeCell ref="B410:C410"/>
    <mergeCell ref="B411:C411"/>
    <mergeCell ref="B412:C412"/>
    <mergeCell ref="B413:C413"/>
    <mergeCell ref="B414:C414"/>
    <mergeCell ref="B415:C415"/>
    <mergeCell ref="B416:C416"/>
  </mergeCells>
  <printOptions horizontalCentered="1"/>
  <pageMargins left="0.7086614173228347" right="0.11811023622047245" top="0.15748031496062992" bottom="0.15748031496062992" header="0.31496062992125984" footer="0.31496062992125984"/>
  <pageSetup fitToHeight="0" fitToWidth="1" horizontalDpi="600" verticalDpi="600" orientation="landscape" paperSize="9" scale="44" r:id="rId1"/>
</worksheet>
</file>

<file path=xl/worksheets/sheet7.xml><?xml version="1.0" encoding="utf-8"?>
<worksheet xmlns="http://schemas.openxmlformats.org/spreadsheetml/2006/main" xmlns:r="http://schemas.openxmlformats.org/officeDocument/2006/relationships">
  <sheetPr>
    <tabColor rgb="FFFF0000"/>
    <pageSetUpPr fitToPage="1"/>
  </sheetPr>
  <dimension ref="A1:F56"/>
  <sheetViews>
    <sheetView zoomScale="85" zoomScaleNormal="85" zoomScalePageLayoutView="0" workbookViewId="0" topLeftCell="A29">
      <selection activeCell="A54" sqref="A54"/>
    </sheetView>
  </sheetViews>
  <sheetFormatPr defaultColWidth="9.140625" defaultRowHeight="15"/>
  <cols>
    <col min="1" max="6" width="30.140625" style="0" customWidth="1"/>
  </cols>
  <sheetData>
    <row r="1" spans="1:6" ht="15.75">
      <c r="A1" s="75"/>
      <c r="B1" s="75"/>
      <c r="C1" s="75"/>
      <c r="D1" s="75"/>
      <c r="E1" s="75"/>
      <c r="F1" s="75"/>
    </row>
    <row r="2" spans="1:6" ht="15.75">
      <c r="A2" s="75"/>
      <c r="B2" s="75"/>
      <c r="C2" s="75"/>
      <c r="D2" s="75"/>
      <c r="E2" s="75"/>
      <c r="F2" s="75"/>
    </row>
    <row r="3" spans="1:6" ht="18.75">
      <c r="A3" s="53" t="s">
        <v>101</v>
      </c>
      <c r="B3" s="54"/>
      <c r="C3" s="132"/>
      <c r="D3" s="132"/>
      <c r="E3" s="132"/>
      <c r="F3" s="130" t="s">
        <v>900</v>
      </c>
    </row>
    <row r="4" spans="1:6" ht="18.75">
      <c r="A4" s="53" t="s">
        <v>2</v>
      </c>
      <c r="B4" s="54"/>
      <c r="C4" s="132"/>
      <c r="D4" s="132"/>
      <c r="E4" s="132"/>
      <c r="F4" s="75"/>
    </row>
    <row r="5" spans="1:6" ht="15.75">
      <c r="A5" s="75"/>
      <c r="B5" s="75"/>
      <c r="C5" s="75"/>
      <c r="D5" s="75"/>
      <c r="E5" s="75"/>
      <c r="F5" s="75"/>
    </row>
    <row r="6" spans="1:6" ht="15.75">
      <c r="A6" s="75"/>
      <c r="B6" s="75"/>
      <c r="C6" s="75"/>
      <c r="D6" s="75"/>
      <c r="E6" s="75"/>
      <c r="F6" s="75"/>
    </row>
    <row r="7" spans="1:6" ht="20.25">
      <c r="A7" s="595" t="s">
        <v>901</v>
      </c>
      <c r="B7" s="595"/>
      <c r="C7" s="595"/>
      <c r="D7" s="595"/>
      <c r="E7" s="595"/>
      <c r="F7" s="595"/>
    </row>
    <row r="8" spans="1:6" ht="15.75">
      <c r="A8" s="75"/>
      <c r="B8" s="75"/>
      <c r="C8" s="75"/>
      <c r="D8" s="75"/>
      <c r="E8" s="75"/>
      <c r="F8" s="4"/>
    </row>
    <row r="9" spans="1:6" ht="16.5" thickBot="1">
      <c r="A9" s="75"/>
      <c r="B9" s="75"/>
      <c r="C9" s="75"/>
      <c r="D9" s="75"/>
      <c r="E9" s="75"/>
      <c r="F9" s="136" t="s">
        <v>493</v>
      </c>
    </row>
    <row r="10" spans="1:6" ht="15.75" thickBot="1">
      <c r="A10" s="596" t="s">
        <v>1111</v>
      </c>
      <c r="B10" s="596"/>
      <c r="C10" s="596"/>
      <c r="D10" s="596"/>
      <c r="E10" s="596"/>
      <c r="F10" s="596"/>
    </row>
    <row r="11" spans="1:6" ht="15">
      <c r="A11" s="596"/>
      <c r="B11" s="596"/>
      <c r="C11" s="596"/>
      <c r="D11" s="596"/>
      <c r="E11" s="596"/>
      <c r="F11" s="596"/>
    </row>
    <row r="12" spans="1:6" ht="47.25">
      <c r="A12" s="137" t="s">
        <v>902</v>
      </c>
      <c r="B12" s="138" t="s">
        <v>903</v>
      </c>
      <c r="C12" s="138" t="s">
        <v>904</v>
      </c>
      <c r="D12" s="138" t="s">
        <v>905</v>
      </c>
      <c r="E12" s="138" t="s">
        <v>906</v>
      </c>
      <c r="F12" s="139" t="s">
        <v>907</v>
      </c>
    </row>
    <row r="13" spans="1:6" ht="15.75">
      <c r="A13" s="140"/>
      <c r="B13" s="138">
        <v>1</v>
      </c>
      <c r="C13" s="138">
        <v>2</v>
      </c>
      <c r="D13" s="138">
        <v>3</v>
      </c>
      <c r="E13" s="138" t="s">
        <v>908</v>
      </c>
      <c r="F13" s="139">
        <v>5</v>
      </c>
    </row>
    <row r="14" spans="1:6" ht="15.75">
      <c r="A14" s="141" t="s">
        <v>909</v>
      </c>
      <c r="B14" s="530"/>
      <c r="C14" s="530"/>
      <c r="D14" s="530"/>
      <c r="E14" s="530"/>
      <c r="F14" s="531"/>
    </row>
    <row r="15" spans="1:6" ht="15.75">
      <c r="A15" s="144" t="s">
        <v>910</v>
      </c>
      <c r="B15" s="532">
        <v>343525</v>
      </c>
      <c r="C15" s="533">
        <v>1530</v>
      </c>
      <c r="D15" s="532">
        <v>328423</v>
      </c>
      <c r="E15" s="530">
        <v>15102</v>
      </c>
      <c r="F15" s="531">
        <f>D15/B15</f>
        <v>0.956038134051379</v>
      </c>
    </row>
    <row r="16" spans="1:6" ht="16.5" thickBot="1">
      <c r="A16" s="145" t="s">
        <v>911</v>
      </c>
      <c r="B16" s="534">
        <f>SUM(B14:B15)</f>
        <v>343525</v>
      </c>
      <c r="C16" s="535">
        <f>SUM(C14:C15)</f>
        <v>1530</v>
      </c>
      <c r="D16" s="534">
        <f>SUM(D14:D15)</f>
        <v>328423</v>
      </c>
      <c r="E16" s="535">
        <f>SUM(E14:E15)</f>
        <v>15102</v>
      </c>
      <c r="F16" s="531">
        <f>D16/B16</f>
        <v>0.956038134051379</v>
      </c>
    </row>
    <row r="17" spans="1:6" ht="16.5" thickBot="1">
      <c r="A17" s="147"/>
      <c r="B17" s="148"/>
      <c r="C17" s="149"/>
      <c r="D17" s="150"/>
      <c r="E17" s="151" t="s">
        <v>493</v>
      </c>
      <c r="F17" s="151"/>
    </row>
    <row r="18" spans="1:6" ht="15.75">
      <c r="A18" s="593" t="s">
        <v>1112</v>
      </c>
      <c r="B18" s="593"/>
      <c r="C18" s="593"/>
      <c r="D18" s="593"/>
      <c r="E18" s="593"/>
      <c r="F18" s="152"/>
    </row>
    <row r="19" spans="1:6" ht="15.75">
      <c r="A19" s="153"/>
      <c r="B19" s="138" t="s">
        <v>912</v>
      </c>
      <c r="C19" s="138" t="s">
        <v>913</v>
      </c>
      <c r="D19" s="138" t="s">
        <v>914</v>
      </c>
      <c r="E19" s="154" t="s">
        <v>915</v>
      </c>
      <c r="F19" s="155"/>
    </row>
    <row r="20" spans="1:6" ht="15.75">
      <c r="A20" s="141" t="s">
        <v>909</v>
      </c>
      <c r="B20" s="143"/>
      <c r="C20" s="143"/>
      <c r="D20" s="143"/>
      <c r="E20" s="156"/>
      <c r="F20" s="157"/>
    </row>
    <row r="21" spans="1:6" ht="15.75">
      <c r="A21" s="158" t="s">
        <v>910</v>
      </c>
      <c r="B21" s="94">
        <v>65700</v>
      </c>
      <c r="C21" s="94">
        <v>149750</v>
      </c>
      <c r="D21" s="94">
        <v>239600</v>
      </c>
      <c r="E21" s="159">
        <v>299500</v>
      </c>
      <c r="F21" s="157"/>
    </row>
    <row r="22" spans="1:6" ht="16.5" thickBot="1">
      <c r="A22" s="145" t="s">
        <v>911</v>
      </c>
      <c r="B22" s="98">
        <v>65700</v>
      </c>
      <c r="C22" s="98">
        <v>149750</v>
      </c>
      <c r="D22" s="98">
        <v>239600</v>
      </c>
      <c r="E22" s="160">
        <v>299500</v>
      </c>
      <c r="F22" s="157"/>
    </row>
    <row r="23" spans="1:6" ht="16.5" thickBot="1">
      <c r="A23" s="75"/>
      <c r="B23" s="75"/>
      <c r="C23" s="75"/>
      <c r="D23" s="75"/>
      <c r="E23" s="75"/>
      <c r="F23" s="136" t="s">
        <v>493</v>
      </c>
    </row>
    <row r="24" spans="1:6" ht="15.75">
      <c r="A24" s="593" t="s">
        <v>1113</v>
      </c>
      <c r="B24" s="593"/>
      <c r="C24" s="593"/>
      <c r="D24" s="593"/>
      <c r="E24" s="593"/>
      <c r="F24" s="593"/>
    </row>
    <row r="25" spans="1:6" ht="47.25">
      <c r="A25" s="141" t="s">
        <v>902</v>
      </c>
      <c r="B25" s="138" t="s">
        <v>903</v>
      </c>
      <c r="C25" s="138" t="s">
        <v>904</v>
      </c>
      <c r="D25" s="138" t="s">
        <v>905</v>
      </c>
      <c r="E25" s="138" t="s">
        <v>906</v>
      </c>
      <c r="F25" s="139" t="s">
        <v>916</v>
      </c>
    </row>
    <row r="26" spans="1:6" ht="15.75">
      <c r="A26" s="592" t="s">
        <v>909</v>
      </c>
      <c r="B26" s="138">
        <v>1</v>
      </c>
      <c r="C26" s="138">
        <v>2</v>
      </c>
      <c r="D26" s="138">
        <v>3</v>
      </c>
      <c r="E26" s="138" t="s">
        <v>908</v>
      </c>
      <c r="F26" s="139">
        <v>5</v>
      </c>
    </row>
    <row r="27" spans="1:6" ht="15.75">
      <c r="A27" s="592"/>
      <c r="B27" s="142"/>
      <c r="C27" s="142"/>
      <c r="D27" s="142"/>
      <c r="E27" s="142"/>
      <c r="F27" s="161"/>
    </row>
    <row r="28" spans="1:6" ht="15.75">
      <c r="A28" s="158" t="s">
        <v>910</v>
      </c>
      <c r="B28" s="94">
        <v>65700</v>
      </c>
      <c r="C28" s="162"/>
      <c r="D28" s="162">
        <v>33424</v>
      </c>
      <c r="E28" s="162">
        <f>B28-D28</f>
        <v>32276</v>
      </c>
      <c r="F28" s="293">
        <f>D28/B28</f>
        <v>0.5087366818873669</v>
      </c>
    </row>
    <row r="29" spans="1:6" ht="16.5" thickBot="1">
      <c r="A29" s="145" t="s">
        <v>911</v>
      </c>
      <c r="B29" s="98">
        <f>SUM(B28)</f>
        <v>65700</v>
      </c>
      <c r="C29" s="98"/>
      <c r="D29" s="98">
        <f>SUM(D28)</f>
        <v>33424</v>
      </c>
      <c r="E29" s="98">
        <f>SUM(E28)</f>
        <v>32276</v>
      </c>
      <c r="F29" s="293">
        <f>SUM(F28)</f>
        <v>0.5087366818873669</v>
      </c>
    </row>
    <row r="30" spans="1:6" ht="16.5" thickBot="1">
      <c r="A30" s="75"/>
      <c r="B30" s="75"/>
      <c r="C30" s="75"/>
      <c r="D30" s="75"/>
      <c r="E30" s="75"/>
      <c r="F30" s="136" t="s">
        <v>493</v>
      </c>
    </row>
    <row r="31" spans="1:6" ht="15.75">
      <c r="A31" s="593" t="s">
        <v>1114</v>
      </c>
      <c r="B31" s="593"/>
      <c r="C31" s="593"/>
      <c r="D31" s="593"/>
      <c r="E31" s="593"/>
      <c r="F31" s="593"/>
    </row>
    <row r="32" spans="1:6" ht="47.25">
      <c r="A32" s="153" t="s">
        <v>902</v>
      </c>
      <c r="B32" s="138" t="s">
        <v>903</v>
      </c>
      <c r="C32" s="138" t="s">
        <v>904</v>
      </c>
      <c r="D32" s="138" t="s">
        <v>905</v>
      </c>
      <c r="E32" s="138" t="s">
        <v>906</v>
      </c>
      <c r="F32" s="139" t="s">
        <v>917</v>
      </c>
    </row>
    <row r="33" spans="1:6" ht="15.75">
      <c r="A33" s="592" t="s">
        <v>909</v>
      </c>
      <c r="B33" s="138">
        <v>1</v>
      </c>
      <c r="C33" s="138">
        <v>2</v>
      </c>
      <c r="D33" s="138">
        <v>3</v>
      </c>
      <c r="E33" s="138" t="s">
        <v>908</v>
      </c>
      <c r="F33" s="139">
        <v>5</v>
      </c>
    </row>
    <row r="34" spans="1:6" ht="15.75">
      <c r="A34" s="592"/>
      <c r="B34" s="142"/>
      <c r="C34" s="142"/>
      <c r="D34" s="142"/>
      <c r="E34" s="142"/>
      <c r="F34" s="293"/>
    </row>
    <row r="35" spans="1:6" ht="15.75">
      <c r="A35" s="144" t="s">
        <v>910</v>
      </c>
      <c r="B35" s="94"/>
      <c r="C35" s="94"/>
      <c r="D35" s="94"/>
      <c r="E35" s="162"/>
      <c r="F35" s="293"/>
    </row>
    <row r="36" spans="1:6" ht="16.5" thickBot="1">
      <c r="A36" s="164" t="s">
        <v>911</v>
      </c>
      <c r="B36" s="294"/>
      <c r="C36" s="294"/>
      <c r="D36" s="294"/>
      <c r="E36" s="98"/>
      <c r="F36" s="146"/>
    </row>
    <row r="37" spans="1:6" ht="16.5" thickBot="1">
      <c r="A37" s="75"/>
      <c r="B37" s="75"/>
      <c r="C37" s="75"/>
      <c r="D37" s="75"/>
      <c r="E37" s="75"/>
      <c r="F37" s="136" t="s">
        <v>493</v>
      </c>
    </row>
    <row r="38" spans="1:6" ht="15.75">
      <c r="A38" s="593" t="s">
        <v>1115</v>
      </c>
      <c r="B38" s="593"/>
      <c r="C38" s="593"/>
      <c r="D38" s="593"/>
      <c r="E38" s="593"/>
      <c r="F38" s="593"/>
    </row>
    <row r="39" spans="1:6" ht="47.25">
      <c r="A39" s="153" t="s">
        <v>902</v>
      </c>
      <c r="B39" s="138" t="s">
        <v>903</v>
      </c>
      <c r="C39" s="138" t="s">
        <v>904</v>
      </c>
      <c r="D39" s="138" t="s">
        <v>905</v>
      </c>
      <c r="E39" s="138" t="s">
        <v>906</v>
      </c>
      <c r="F39" s="139" t="s">
        <v>918</v>
      </c>
    </row>
    <row r="40" spans="1:6" ht="15.75">
      <c r="A40" s="592" t="s">
        <v>909</v>
      </c>
      <c r="B40" s="138">
        <v>1</v>
      </c>
      <c r="C40" s="138">
        <v>2</v>
      </c>
      <c r="D40" s="138">
        <v>3</v>
      </c>
      <c r="E40" s="138" t="s">
        <v>908</v>
      </c>
      <c r="F40" s="139">
        <v>5</v>
      </c>
    </row>
    <row r="41" spans="1:6" ht="15.75">
      <c r="A41" s="592"/>
      <c r="B41" s="142"/>
      <c r="C41" s="142"/>
      <c r="D41" s="142"/>
      <c r="E41" s="142"/>
      <c r="F41" s="293"/>
    </row>
    <row r="42" spans="1:6" ht="15.75">
      <c r="A42" s="144" t="s">
        <v>919</v>
      </c>
      <c r="B42" s="162"/>
      <c r="C42" s="162"/>
      <c r="D42" s="162"/>
      <c r="E42" s="162"/>
      <c r="F42" s="376"/>
    </row>
    <row r="43" spans="1:6" ht="16.5" thickBot="1">
      <c r="A43" s="164" t="s">
        <v>911</v>
      </c>
      <c r="B43" s="98"/>
      <c r="C43" s="98"/>
      <c r="D43" s="98"/>
      <c r="E43" s="98"/>
      <c r="F43" s="146"/>
    </row>
    <row r="44" spans="1:6" ht="16.5" thickBot="1">
      <c r="A44" s="75"/>
      <c r="B44" s="75"/>
      <c r="C44" s="75"/>
      <c r="D44" s="75"/>
      <c r="E44" s="75"/>
      <c r="F44" s="136" t="s">
        <v>493</v>
      </c>
    </row>
    <row r="45" spans="1:6" ht="15.75">
      <c r="A45" s="593" t="s">
        <v>1116</v>
      </c>
      <c r="B45" s="593"/>
      <c r="C45" s="593"/>
      <c r="D45" s="593"/>
      <c r="E45" s="593"/>
      <c r="F45" s="593"/>
    </row>
    <row r="46" spans="1:6" ht="47.25">
      <c r="A46" s="153" t="s">
        <v>902</v>
      </c>
      <c r="B46" s="138" t="s">
        <v>903</v>
      </c>
      <c r="C46" s="138" t="s">
        <v>904</v>
      </c>
      <c r="D46" s="138" t="s">
        <v>905</v>
      </c>
      <c r="E46" s="138" t="s">
        <v>906</v>
      </c>
      <c r="F46" s="139" t="s">
        <v>920</v>
      </c>
    </row>
    <row r="47" spans="1:6" ht="15.75">
      <c r="A47" s="592" t="s">
        <v>909</v>
      </c>
      <c r="B47" s="138">
        <v>1</v>
      </c>
      <c r="C47" s="138">
        <v>2</v>
      </c>
      <c r="D47" s="138">
        <v>3</v>
      </c>
      <c r="E47" s="138" t="s">
        <v>908</v>
      </c>
      <c r="F47" s="139">
        <v>5</v>
      </c>
    </row>
    <row r="48" spans="1:6" ht="15.75">
      <c r="A48" s="592"/>
      <c r="B48" s="142"/>
      <c r="C48" s="142"/>
      <c r="D48" s="142"/>
      <c r="E48" s="142"/>
      <c r="F48" s="293"/>
    </row>
    <row r="49" spans="1:6" ht="15.75">
      <c r="A49" s="158" t="s">
        <v>910</v>
      </c>
      <c r="B49" s="162"/>
      <c r="C49" s="94"/>
      <c r="D49" s="162"/>
      <c r="E49" s="142"/>
      <c r="F49" s="293"/>
    </row>
    <row r="50" spans="1:6" ht="16.5" thickBot="1">
      <c r="A50" s="145" t="s">
        <v>911</v>
      </c>
      <c r="B50" s="98"/>
      <c r="C50" s="294"/>
      <c r="D50" s="98"/>
      <c r="E50" s="294"/>
      <c r="F50" s="146"/>
    </row>
    <row r="51" spans="1:6" ht="15.75">
      <c r="A51" s="165"/>
      <c r="B51" s="157"/>
      <c r="C51" s="157"/>
      <c r="D51" s="157"/>
      <c r="E51" s="157"/>
      <c r="F51" s="157"/>
    </row>
    <row r="52" spans="1:6" ht="15.75">
      <c r="A52" s="594" t="s">
        <v>921</v>
      </c>
      <c r="B52" s="594"/>
      <c r="C52" s="594"/>
      <c r="D52" s="594"/>
      <c r="E52" s="594"/>
      <c r="F52" s="594"/>
    </row>
    <row r="53" spans="1:6" ht="15.75">
      <c r="A53" s="166"/>
      <c r="B53" s="75"/>
      <c r="C53" s="75"/>
      <c r="D53" s="75"/>
      <c r="E53" s="75"/>
      <c r="F53" s="75"/>
    </row>
    <row r="54" spans="1:6" ht="15.75">
      <c r="A54" s="75" t="s">
        <v>1132</v>
      </c>
      <c r="B54" s="75"/>
      <c r="C54" s="75"/>
      <c r="D54" s="75"/>
      <c r="E54" s="166" t="s">
        <v>922</v>
      </c>
      <c r="F54" s="166"/>
    </row>
    <row r="55" spans="1:6" ht="15.75">
      <c r="A55" s="572" t="s">
        <v>490</v>
      </c>
      <c r="B55" s="572"/>
      <c r="C55" s="572"/>
      <c r="D55" s="572"/>
      <c r="E55" s="572"/>
      <c r="F55" s="572"/>
    </row>
    <row r="56" spans="1:6" ht="15.75">
      <c r="A56" s="75"/>
      <c r="B56" s="75"/>
      <c r="C56" s="75"/>
      <c r="D56" s="75"/>
      <c r="E56" s="75"/>
      <c r="F56" s="75"/>
    </row>
  </sheetData>
  <sheetProtection/>
  <mergeCells count="13">
    <mergeCell ref="A7:F7"/>
    <mergeCell ref="A10:F11"/>
    <mergeCell ref="A18:E18"/>
    <mergeCell ref="A24:F24"/>
    <mergeCell ref="A26:A27"/>
    <mergeCell ref="A31:F31"/>
    <mergeCell ref="A55:F55"/>
    <mergeCell ref="A33:A34"/>
    <mergeCell ref="A38:F38"/>
    <mergeCell ref="A40:A41"/>
    <mergeCell ref="A45:F45"/>
    <mergeCell ref="A47:A48"/>
    <mergeCell ref="A52:F52"/>
  </mergeCells>
  <printOptions/>
  <pageMargins left="0.7086614173228347" right="0.7086614173228347" top="0.15748031496062992" bottom="0.7480314960629921" header="0.31496062992125984" footer="0.31496062992125984"/>
  <pageSetup fitToHeight="0" fitToWidth="1" horizontalDpi="600" verticalDpi="600" orientation="landscape" paperSize="9" scale="72" r:id="rId1"/>
</worksheet>
</file>

<file path=xl/worksheets/sheet8.xml><?xml version="1.0" encoding="utf-8"?>
<worksheet xmlns="http://schemas.openxmlformats.org/spreadsheetml/2006/main" xmlns:r="http://schemas.openxmlformats.org/officeDocument/2006/relationships">
  <sheetPr>
    <tabColor rgb="FFFF0000"/>
    <pageSetUpPr fitToPage="1"/>
  </sheetPr>
  <dimension ref="A1:J25"/>
  <sheetViews>
    <sheetView zoomScalePageLayoutView="0" workbookViewId="0" topLeftCell="A1">
      <selection activeCell="A22" sqref="A22"/>
    </sheetView>
  </sheetViews>
  <sheetFormatPr defaultColWidth="9.140625" defaultRowHeight="15"/>
  <cols>
    <col min="1" max="2" width="30.140625" style="0" customWidth="1"/>
    <col min="3" max="3" width="17.421875" style="0" customWidth="1"/>
    <col min="4" max="4" width="17.57421875" style="0" customWidth="1"/>
    <col min="5" max="5" width="19.421875" style="0" customWidth="1"/>
    <col min="6" max="6" width="15.8515625" style="0" customWidth="1"/>
    <col min="7" max="7" width="17.8515625" style="0" customWidth="1"/>
    <col min="8" max="8" width="22.140625" style="0" customWidth="1"/>
    <col min="9" max="9" width="15.421875" style="0" customWidth="1"/>
    <col min="10" max="10" width="0.13671875" style="0" customWidth="1"/>
  </cols>
  <sheetData>
    <row r="1" spans="1:10" ht="21" customHeight="1">
      <c r="A1" s="53" t="s">
        <v>101</v>
      </c>
      <c r="B1" s="54"/>
      <c r="C1" s="188"/>
      <c r="D1" s="188"/>
      <c r="E1" s="135"/>
      <c r="F1" s="135"/>
      <c r="G1" s="135"/>
      <c r="H1" s="75"/>
      <c r="I1" s="130" t="s">
        <v>933</v>
      </c>
      <c r="J1" s="75"/>
    </row>
    <row r="2" spans="1:10" ht="18.75">
      <c r="A2" s="53" t="s">
        <v>2</v>
      </c>
      <c r="B2" s="54"/>
      <c r="C2" s="188"/>
      <c r="D2" s="188"/>
      <c r="E2" s="498"/>
      <c r="F2" s="498"/>
      <c r="G2" s="135"/>
      <c r="H2" s="75"/>
      <c r="I2" s="130"/>
      <c r="J2" s="130"/>
    </row>
    <row r="3" spans="1:10" ht="15.75">
      <c r="A3" s="75"/>
      <c r="B3" s="75"/>
      <c r="C3" s="75"/>
      <c r="D3" s="75"/>
      <c r="E3" s="75"/>
      <c r="F3" s="75"/>
      <c r="G3" s="75"/>
      <c r="H3" s="75"/>
      <c r="I3" s="75"/>
      <c r="J3" s="75"/>
    </row>
    <row r="4" spans="1:10" ht="15.75">
      <c r="A4" s="75"/>
      <c r="B4" s="75"/>
      <c r="C4" s="75"/>
      <c r="D4" s="75"/>
      <c r="E4" s="75"/>
      <c r="F4" s="75"/>
      <c r="G4" s="75"/>
      <c r="H4" s="75"/>
      <c r="I4" s="75"/>
      <c r="J4" s="75"/>
    </row>
    <row r="5" spans="1:10" ht="20.25">
      <c r="A5" s="597" t="s">
        <v>934</v>
      </c>
      <c r="B5" s="597"/>
      <c r="C5" s="597"/>
      <c r="D5" s="597"/>
      <c r="E5" s="597"/>
      <c r="F5" s="597"/>
      <c r="G5" s="597"/>
      <c r="H5" s="597"/>
      <c r="I5" s="4"/>
      <c r="J5" s="75"/>
    </row>
    <row r="6" spans="1:10" ht="15.75">
      <c r="A6" s="132"/>
      <c r="B6" s="132"/>
      <c r="C6" s="132"/>
      <c r="D6" s="132"/>
      <c r="E6" s="132"/>
      <c r="F6" s="132"/>
      <c r="G6" s="132"/>
      <c r="H6" s="132"/>
      <c r="I6" s="130" t="s">
        <v>3</v>
      </c>
      <c r="J6" s="75"/>
    </row>
    <row r="7" spans="1:10" ht="78.75">
      <c r="A7" s="501" t="s">
        <v>935</v>
      </c>
      <c r="B7" s="502" t="s">
        <v>936</v>
      </c>
      <c r="C7" s="502" t="s">
        <v>937</v>
      </c>
      <c r="D7" s="502" t="s">
        <v>938</v>
      </c>
      <c r="E7" s="502" t="s">
        <v>939</v>
      </c>
      <c r="F7" s="502" t="s">
        <v>940</v>
      </c>
      <c r="G7" s="502" t="s">
        <v>941</v>
      </c>
      <c r="H7" s="502" t="s">
        <v>942</v>
      </c>
      <c r="I7" s="502" t="s">
        <v>943</v>
      </c>
      <c r="J7" s="189"/>
    </row>
    <row r="8" spans="1:10" ht="15.75">
      <c r="A8" s="501">
        <v>1</v>
      </c>
      <c r="B8" s="501">
        <v>2</v>
      </c>
      <c r="C8" s="502">
        <v>3</v>
      </c>
      <c r="D8" s="502">
        <v>4</v>
      </c>
      <c r="E8" s="501">
        <v>5</v>
      </c>
      <c r="F8" s="502">
        <v>6</v>
      </c>
      <c r="G8" s="502">
        <v>7</v>
      </c>
      <c r="H8" s="501">
        <v>8</v>
      </c>
      <c r="I8" s="502" t="s">
        <v>944</v>
      </c>
      <c r="J8" s="189"/>
    </row>
    <row r="9" spans="1:10" ht="15.75">
      <c r="A9" s="502" t="s">
        <v>945</v>
      </c>
      <c r="B9" s="503">
        <v>141960541</v>
      </c>
      <c r="C9" s="504"/>
      <c r="D9" s="502"/>
      <c r="E9" s="501"/>
      <c r="F9" s="502"/>
      <c r="G9" s="502"/>
      <c r="H9" s="501"/>
      <c r="I9" s="502"/>
      <c r="J9" s="189"/>
    </row>
    <row r="10" spans="1:10" ht="15.75">
      <c r="A10" s="501" t="s">
        <v>946</v>
      </c>
      <c r="B10" s="503">
        <v>29716238.7</v>
      </c>
      <c r="C10" s="501"/>
      <c r="D10" s="505"/>
      <c r="E10" s="505"/>
      <c r="F10" s="505"/>
      <c r="G10" s="505"/>
      <c r="H10" s="505"/>
      <c r="I10" s="505"/>
      <c r="J10" s="75"/>
    </row>
    <row r="11" spans="1:10" ht="15.75">
      <c r="A11" s="501">
        <v>2018</v>
      </c>
      <c r="B11" s="506">
        <v>22005322.44</v>
      </c>
      <c r="C11" s="501"/>
      <c r="D11" s="505"/>
      <c r="E11" s="505"/>
      <c r="F11" s="505"/>
      <c r="G11" s="505"/>
      <c r="H11" s="505"/>
      <c r="I11" s="505"/>
      <c r="J11" s="75"/>
    </row>
    <row r="12" spans="1:10" ht="15.75">
      <c r="A12" s="501">
        <v>2019</v>
      </c>
      <c r="B12" s="536">
        <v>279806.48</v>
      </c>
      <c r="C12" s="501"/>
      <c r="D12" s="505"/>
      <c r="E12" s="505"/>
      <c r="F12" s="505"/>
      <c r="G12" s="505"/>
      <c r="H12" s="505"/>
      <c r="I12" s="505"/>
      <c r="J12" s="75"/>
    </row>
    <row r="13" spans="1:10" s="476" customFormat="1" ht="15.75">
      <c r="A13" s="501">
        <v>2020</v>
      </c>
      <c r="B13" s="524" t="s">
        <v>1130</v>
      </c>
      <c r="C13" s="501"/>
      <c r="D13" s="505"/>
      <c r="E13" s="505"/>
      <c r="F13" s="505"/>
      <c r="G13" s="505"/>
      <c r="H13" s="505"/>
      <c r="I13" s="505"/>
      <c r="J13" s="75"/>
    </row>
    <row r="14" spans="1:10" ht="15.75">
      <c r="A14" s="75"/>
      <c r="B14" s="75"/>
      <c r="C14" s="75"/>
      <c r="D14" s="75"/>
      <c r="E14" s="75"/>
      <c r="F14" s="75"/>
      <c r="G14" s="75"/>
      <c r="H14" s="75"/>
      <c r="I14" s="157"/>
      <c r="J14" s="75"/>
    </row>
    <row r="15" spans="1:10" ht="32.25" customHeight="1">
      <c r="A15" s="598"/>
      <c r="B15" s="598"/>
      <c r="C15" s="598"/>
      <c r="D15" s="598"/>
      <c r="E15" s="598"/>
      <c r="F15" s="598"/>
      <c r="G15" s="598"/>
      <c r="H15" s="598"/>
      <c r="I15" s="598"/>
      <c r="J15" s="598"/>
    </row>
    <row r="16" spans="1:10" ht="37.5" customHeight="1">
      <c r="A16" s="599" t="s">
        <v>1061</v>
      </c>
      <c r="B16" s="599"/>
      <c r="C16" s="599"/>
      <c r="D16" s="599"/>
      <c r="E16" s="599"/>
      <c r="F16" s="599"/>
      <c r="G16" s="599"/>
      <c r="H16" s="599"/>
      <c r="I16" s="599"/>
      <c r="J16" s="75"/>
    </row>
    <row r="17" spans="1:10" ht="54" customHeight="1">
      <c r="A17" s="600" t="s">
        <v>1129</v>
      </c>
      <c r="B17" s="600"/>
      <c r="C17" s="600"/>
      <c r="D17" s="600"/>
      <c r="E17" s="600"/>
      <c r="F17" s="600"/>
      <c r="G17" s="600"/>
      <c r="H17" s="600"/>
      <c r="I17" s="600"/>
      <c r="J17" s="75"/>
    </row>
    <row r="18" spans="1:10" ht="15.75">
      <c r="A18" s="514"/>
      <c r="B18" s="514"/>
      <c r="C18" s="514"/>
      <c r="D18" s="514"/>
      <c r="E18" s="514"/>
      <c r="F18" s="514"/>
      <c r="G18" s="46"/>
      <c r="H18" s="514"/>
      <c r="I18" s="514"/>
      <c r="J18" s="75"/>
    </row>
    <row r="19" spans="1:10" ht="24.75" customHeight="1">
      <c r="A19" s="521" t="s">
        <v>1128</v>
      </c>
      <c r="B19" s="515"/>
      <c r="C19" s="515"/>
      <c r="D19" s="515"/>
      <c r="E19" s="515"/>
      <c r="F19" s="515"/>
      <c r="G19" s="515"/>
      <c r="H19" s="515"/>
      <c r="I19" s="515"/>
      <c r="J19" s="75"/>
    </row>
    <row r="20" spans="1:10" ht="15.75">
      <c r="A20" s="516"/>
      <c r="B20" s="516"/>
      <c r="C20" s="517"/>
      <c r="D20" s="517"/>
      <c r="E20" s="518"/>
      <c r="F20" s="515"/>
      <c r="G20" s="518"/>
      <c r="H20" s="515"/>
      <c r="I20" s="515"/>
      <c r="J20" s="75"/>
    </row>
    <row r="21" spans="1:10" ht="15.75">
      <c r="A21" s="515"/>
      <c r="B21" s="515"/>
      <c r="C21" s="515"/>
      <c r="D21" s="515"/>
      <c r="E21" s="515"/>
      <c r="F21" s="515"/>
      <c r="G21" s="515"/>
      <c r="H21" s="515"/>
      <c r="I21" s="515"/>
      <c r="J21" s="75"/>
    </row>
    <row r="22" spans="1:9" ht="15.75">
      <c r="A22" s="516" t="s">
        <v>1139</v>
      </c>
      <c r="B22" s="520"/>
      <c r="C22" s="520"/>
      <c r="D22" s="520"/>
      <c r="E22" s="518" t="s">
        <v>100</v>
      </c>
      <c r="F22" s="520"/>
      <c r="G22" s="518" t="s">
        <v>1063</v>
      </c>
      <c r="H22" s="519"/>
      <c r="I22" s="520"/>
    </row>
    <row r="23" spans="1:9" ht="15">
      <c r="A23" s="520"/>
      <c r="B23" s="520"/>
      <c r="C23" s="520"/>
      <c r="D23" s="520"/>
      <c r="E23" s="520"/>
      <c r="F23" s="520"/>
      <c r="G23" s="520"/>
      <c r="H23" s="520"/>
      <c r="I23" s="520"/>
    </row>
    <row r="24" spans="1:9" ht="15">
      <c r="A24" s="520"/>
      <c r="B24" s="520"/>
      <c r="C24" s="520"/>
      <c r="D24" s="520"/>
      <c r="E24" s="520"/>
      <c r="F24" s="520"/>
      <c r="G24" s="520"/>
      <c r="H24" s="520"/>
      <c r="I24" s="520"/>
    </row>
    <row r="25" spans="1:9" ht="15">
      <c r="A25" s="520"/>
      <c r="B25" s="520"/>
      <c r="C25" s="520"/>
      <c r="D25" s="520"/>
      <c r="E25" s="520"/>
      <c r="F25" s="520"/>
      <c r="G25" s="520"/>
      <c r="H25" s="520"/>
      <c r="I25" s="520"/>
    </row>
  </sheetData>
  <sheetProtection/>
  <mergeCells count="4">
    <mergeCell ref="A5:H5"/>
    <mergeCell ref="A15:J15"/>
    <mergeCell ref="A16:I16"/>
    <mergeCell ref="A17:I17"/>
  </mergeCells>
  <printOptions/>
  <pageMargins left="0.7" right="0.7" top="0.75" bottom="0.75" header="0.3" footer="0.3"/>
  <pageSetup fitToHeight="1" fitToWidth="1" horizontalDpi="600" verticalDpi="600" orientation="landscape" paperSize="9" scale="71" r:id="rId1"/>
</worksheet>
</file>

<file path=xl/worksheets/sheet9.xml><?xml version="1.0" encoding="utf-8"?>
<worksheet xmlns="http://schemas.openxmlformats.org/spreadsheetml/2006/main" xmlns:r="http://schemas.openxmlformats.org/officeDocument/2006/relationships">
  <sheetPr>
    <tabColor rgb="FFFF0000"/>
    <pageSetUpPr fitToPage="1"/>
  </sheetPr>
  <dimension ref="A1:J21"/>
  <sheetViews>
    <sheetView zoomScalePageLayoutView="0" workbookViewId="0" topLeftCell="A1">
      <selection activeCell="A18" sqref="A18"/>
    </sheetView>
  </sheetViews>
  <sheetFormatPr defaultColWidth="9.140625" defaultRowHeight="15"/>
  <cols>
    <col min="1" max="2" width="30.140625" style="0" customWidth="1"/>
    <col min="3" max="7" width="20.7109375" style="0" customWidth="1"/>
    <col min="8" max="8" width="18.7109375" style="0" customWidth="1"/>
    <col min="9" max="9" width="19.8515625" style="0" customWidth="1"/>
    <col min="10" max="10" width="14.7109375" style="0" customWidth="1"/>
  </cols>
  <sheetData>
    <row r="1" spans="1:10" ht="18.75">
      <c r="A1" s="53" t="s">
        <v>101</v>
      </c>
      <c r="B1" s="54"/>
      <c r="C1" s="1"/>
      <c r="D1" s="1"/>
      <c r="E1" s="1"/>
      <c r="F1" s="1"/>
      <c r="G1" s="130"/>
      <c r="H1" s="130" t="s">
        <v>923</v>
      </c>
      <c r="I1" s="1"/>
      <c r="J1" s="1"/>
    </row>
    <row r="2" spans="1:10" ht="18.75">
      <c r="A2" s="53" t="s">
        <v>2</v>
      </c>
      <c r="B2" s="54"/>
      <c r="C2" s="1"/>
      <c r="D2" s="1"/>
      <c r="E2" s="1"/>
      <c r="F2" s="1"/>
      <c r="G2" s="1"/>
      <c r="H2" s="1"/>
      <c r="I2" s="1"/>
      <c r="J2" s="1"/>
    </row>
    <row r="3" spans="1:10" ht="15.75">
      <c r="A3" s="1"/>
      <c r="B3" s="167"/>
      <c r="C3" s="167"/>
      <c r="D3" s="167"/>
      <c r="E3" s="167"/>
      <c r="F3" s="167"/>
      <c r="G3" s="167"/>
      <c r="H3" s="167"/>
      <c r="I3" s="167"/>
      <c r="J3" s="167"/>
    </row>
    <row r="4" spans="1:10" ht="20.25">
      <c r="A4" s="597" t="s">
        <v>924</v>
      </c>
      <c r="B4" s="597"/>
      <c r="C4" s="597"/>
      <c r="D4" s="597"/>
      <c r="E4" s="597"/>
      <c r="F4" s="597"/>
      <c r="G4" s="597"/>
      <c r="H4" s="597"/>
      <c r="I4" s="167"/>
      <c r="J4" s="167"/>
    </row>
    <row r="5" spans="1:10" ht="15.75">
      <c r="A5" s="1"/>
      <c r="B5" s="168"/>
      <c r="C5" s="168"/>
      <c r="D5" s="168"/>
      <c r="E5" s="168"/>
      <c r="F5" s="168"/>
      <c r="G5" s="168"/>
      <c r="H5" s="168"/>
      <c r="I5" s="168"/>
      <c r="J5" s="168"/>
    </row>
    <row r="6" spans="1:10" ht="16.5" thickBot="1">
      <c r="A6" s="1"/>
      <c r="B6" s="169"/>
      <c r="C6" s="169"/>
      <c r="D6" s="169"/>
      <c r="E6" s="1"/>
      <c r="F6" s="169"/>
      <c r="G6" s="169"/>
      <c r="H6" s="170" t="s">
        <v>493</v>
      </c>
      <c r="I6" s="1"/>
      <c r="J6" s="169"/>
    </row>
    <row r="7" spans="1:10" ht="16.5" thickBot="1">
      <c r="A7" s="587" t="s">
        <v>494</v>
      </c>
      <c r="B7" s="601" t="s">
        <v>925</v>
      </c>
      <c r="C7" s="602" t="s">
        <v>1117</v>
      </c>
      <c r="D7" s="602" t="s">
        <v>1096</v>
      </c>
      <c r="E7" s="602" t="s">
        <v>1097</v>
      </c>
      <c r="F7" s="603" t="s">
        <v>1105</v>
      </c>
      <c r="G7" s="603"/>
      <c r="H7" s="604" t="s">
        <v>1118</v>
      </c>
      <c r="I7" s="171"/>
      <c r="J7" s="171"/>
    </row>
    <row r="8" spans="1:10" ht="57.75" customHeight="1" thickBot="1">
      <c r="A8" s="587"/>
      <c r="B8" s="601"/>
      <c r="C8" s="602"/>
      <c r="D8" s="602"/>
      <c r="E8" s="602"/>
      <c r="F8" s="172" t="s">
        <v>1095</v>
      </c>
      <c r="G8" s="173" t="s">
        <v>7</v>
      </c>
      <c r="H8" s="604"/>
      <c r="I8" s="174"/>
      <c r="J8" s="174"/>
    </row>
    <row r="9" spans="1:10" ht="15.75">
      <c r="A9" s="175" t="s">
        <v>496</v>
      </c>
      <c r="B9" s="176" t="s">
        <v>926</v>
      </c>
      <c r="C9" s="177"/>
      <c r="D9" s="177"/>
      <c r="E9" s="177"/>
      <c r="F9" s="177"/>
      <c r="G9" s="177"/>
      <c r="H9" s="178"/>
      <c r="I9" s="73"/>
      <c r="J9" s="73"/>
    </row>
    <row r="10" spans="1:10" ht="15.75">
      <c r="A10" s="179" t="s">
        <v>498</v>
      </c>
      <c r="B10" s="180" t="s">
        <v>927</v>
      </c>
      <c r="C10" s="181"/>
      <c r="D10" s="181"/>
      <c r="E10" s="181"/>
      <c r="F10" s="181"/>
      <c r="G10" s="181"/>
      <c r="H10" s="182"/>
      <c r="I10" s="73"/>
      <c r="J10" s="73"/>
    </row>
    <row r="11" spans="1:10" ht="15.75">
      <c r="A11" s="179" t="s">
        <v>500</v>
      </c>
      <c r="B11" s="180" t="s">
        <v>928</v>
      </c>
      <c r="C11" s="181"/>
      <c r="D11" s="181"/>
      <c r="E11" s="181"/>
      <c r="F11" s="181"/>
      <c r="G11" s="181"/>
      <c r="H11" s="182"/>
      <c r="I11" s="73"/>
      <c r="J11" s="73"/>
    </row>
    <row r="12" spans="1:10" ht="15.75">
      <c r="A12" s="179" t="s">
        <v>502</v>
      </c>
      <c r="B12" s="180" t="s">
        <v>929</v>
      </c>
      <c r="C12" s="181"/>
      <c r="D12" s="181"/>
      <c r="E12" s="181"/>
      <c r="F12" s="181"/>
      <c r="G12" s="181"/>
      <c r="H12" s="182"/>
      <c r="I12" s="73"/>
      <c r="J12" s="73"/>
    </row>
    <row r="13" spans="1:10" ht="15.75">
      <c r="A13" s="179" t="s">
        <v>569</v>
      </c>
      <c r="B13" s="180" t="s">
        <v>930</v>
      </c>
      <c r="C13" s="181">
        <v>600000</v>
      </c>
      <c r="D13" s="181">
        <v>352040</v>
      </c>
      <c r="E13" s="181">
        <v>600000</v>
      </c>
      <c r="F13" s="181">
        <v>150000</v>
      </c>
      <c r="G13" s="181">
        <v>32309</v>
      </c>
      <c r="H13" s="182">
        <f>G13/F13</f>
        <v>0.21539333333333333</v>
      </c>
      <c r="I13" s="73"/>
      <c r="J13" s="73"/>
    </row>
    <row r="14" spans="1:10" ht="15.75">
      <c r="A14" s="179" t="s">
        <v>570</v>
      </c>
      <c r="B14" s="180" t="s">
        <v>931</v>
      </c>
      <c r="C14" s="181"/>
      <c r="D14" s="181"/>
      <c r="E14" s="181"/>
      <c r="F14" s="181"/>
      <c r="G14" s="181"/>
      <c r="H14" s="182"/>
      <c r="I14" s="73"/>
      <c r="J14" s="73"/>
    </row>
    <row r="15" spans="1:10" ht="16.5" thickBot="1">
      <c r="A15" s="183" t="s">
        <v>572</v>
      </c>
      <c r="B15" s="184" t="s">
        <v>932</v>
      </c>
      <c r="C15" s="185"/>
      <c r="D15" s="185"/>
      <c r="E15" s="185"/>
      <c r="F15" s="185"/>
      <c r="G15" s="185"/>
      <c r="H15" s="186"/>
      <c r="I15" s="73"/>
      <c r="J15" s="73"/>
    </row>
    <row r="16" spans="1:10" ht="15.75">
      <c r="A16" s="187"/>
      <c r="B16" s="187"/>
      <c r="C16" s="187"/>
      <c r="D16" s="187"/>
      <c r="E16" s="187"/>
      <c r="F16" s="1"/>
      <c r="G16" s="1"/>
      <c r="H16" s="1"/>
      <c r="I16" s="1"/>
      <c r="J16" s="1"/>
    </row>
    <row r="17" spans="1:10" ht="15.75">
      <c r="A17" s="1"/>
      <c r="B17" s="1"/>
      <c r="C17" s="1"/>
      <c r="D17" s="1"/>
      <c r="E17" s="1"/>
      <c r="F17" s="1"/>
      <c r="G17" s="1"/>
      <c r="H17" s="1"/>
      <c r="I17" s="1"/>
      <c r="J17" s="1"/>
    </row>
    <row r="18" spans="1:10" ht="15.75">
      <c r="A18" s="75" t="s">
        <v>1132</v>
      </c>
      <c r="B18" s="75"/>
      <c r="C18" s="75"/>
      <c r="D18" s="75"/>
      <c r="E18" s="76" t="s">
        <v>490</v>
      </c>
      <c r="F18" s="75"/>
      <c r="G18" s="75" t="s">
        <v>1058</v>
      </c>
      <c r="H18" s="75"/>
      <c r="I18" s="131"/>
      <c r="J18" s="1"/>
    </row>
    <row r="19" spans="1:10" ht="15.75">
      <c r="A19" s="75"/>
      <c r="B19" s="75"/>
      <c r="C19" s="75"/>
      <c r="D19" s="75"/>
      <c r="E19" s="1"/>
      <c r="F19" s="75"/>
      <c r="G19" s="1"/>
      <c r="H19" s="1"/>
      <c r="I19" s="1"/>
      <c r="J19" s="1"/>
    </row>
    <row r="20" spans="1:10" ht="15.75">
      <c r="A20" s="75"/>
      <c r="B20" s="75"/>
      <c r="C20" s="1"/>
      <c r="D20" s="75"/>
      <c r="E20" s="1"/>
      <c r="F20" s="1"/>
      <c r="G20" s="1"/>
      <c r="H20" s="1"/>
      <c r="I20" s="1"/>
      <c r="J20" s="1"/>
    </row>
    <row r="21" spans="1:10" ht="15.75">
      <c r="A21" s="1"/>
      <c r="B21" s="1"/>
      <c r="C21" s="1"/>
      <c r="D21" s="1"/>
      <c r="E21" s="1"/>
      <c r="F21" s="1"/>
      <c r="G21" s="1"/>
      <c r="H21" s="1"/>
      <c r="I21" s="1"/>
      <c r="J21" s="1"/>
    </row>
  </sheetData>
  <sheetProtection/>
  <mergeCells count="8">
    <mergeCell ref="A4:H4"/>
    <mergeCell ref="A7:A8"/>
    <mergeCell ref="B7:B8"/>
    <mergeCell ref="C7:C8"/>
    <mergeCell ref="D7:D8"/>
    <mergeCell ref="E7:E8"/>
    <mergeCell ref="F7:G7"/>
    <mergeCell ref="H7:H8"/>
  </mergeCells>
  <printOptions/>
  <pageMargins left="0.7" right="0.7" top="0.75" bottom="0.75" header="0.3" footer="0.3"/>
  <pageSetup fitToHeight="0" fitToWidth="1" horizontalDpi="600" verticalDpi="600" orientation="landscape" paperSize="9"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Ivana</dc:creator>
  <cp:keywords/>
  <dc:description/>
  <cp:lastModifiedBy>Anđelka Vidović</cp:lastModifiedBy>
  <cp:lastPrinted>2020-04-13T15:10:32Z</cp:lastPrinted>
  <dcterms:created xsi:type="dcterms:W3CDTF">2018-04-27T09:33:34Z</dcterms:created>
  <dcterms:modified xsi:type="dcterms:W3CDTF">2020-05-22T08:06:45Z</dcterms:modified>
  <cp:category/>
  <cp:version/>
  <cp:contentType/>
  <cp:contentStatus/>
</cp:coreProperties>
</file>