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Desktop\Kvartalni izvestaji\2026\Izvestaj za period 01.01.-31.12.2026\"/>
    </mc:Choice>
  </mc:AlternateContent>
  <xr:revisionPtr revIDLastSave="0" documentId="8_{8D20E18C-B630-4F63-93D3-D21F0B7265EB}" xr6:coauthVersionLast="36" xr6:coauthVersionMax="36" xr10:uidLastSave="{00000000-0000-0000-0000-000000000000}"/>
  <bookViews>
    <workbookView xWindow="0" yWindow="0" windowWidth="28800" windowHeight="11925" tabRatio="90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Готовина!$A$1:$I$42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F25" i="14" l="1"/>
  <c r="G25" i="14"/>
  <c r="F19" i="14"/>
  <c r="G19" i="14"/>
  <c r="I14" i="10" l="1"/>
  <c r="E9" i="22" l="1"/>
  <c r="F9" i="22"/>
  <c r="G9" i="22"/>
  <c r="D9" i="22" l="1"/>
  <c r="H11" i="27" l="1"/>
  <c r="J107" i="30" l="1"/>
  <c r="P107" i="30" l="1"/>
  <c r="O107" i="30"/>
  <c r="N107" i="30"/>
  <c r="M107" i="30"/>
  <c r="L107" i="30"/>
  <c r="K107" i="30"/>
  <c r="I107" i="30"/>
  <c r="P102" i="30"/>
  <c r="O102" i="30"/>
  <c r="N102" i="30"/>
  <c r="M102" i="30"/>
  <c r="L102" i="30"/>
  <c r="K102" i="30"/>
  <c r="J102" i="30"/>
  <c r="I102" i="30"/>
  <c r="P97" i="30"/>
  <c r="O97" i="30"/>
  <c r="N97" i="30"/>
  <c r="M97" i="30"/>
  <c r="L97" i="30"/>
  <c r="K97" i="30"/>
  <c r="J97" i="30"/>
  <c r="I97" i="30"/>
  <c r="P92" i="30"/>
  <c r="O92" i="30"/>
  <c r="N92" i="30"/>
  <c r="M92" i="30"/>
  <c r="L92" i="30"/>
  <c r="K92" i="30"/>
  <c r="J92" i="30"/>
  <c r="I92" i="30"/>
  <c r="P87" i="30"/>
  <c r="O87" i="30"/>
  <c r="N87" i="30"/>
  <c r="M87" i="30"/>
  <c r="L87" i="30"/>
  <c r="K87" i="30"/>
  <c r="J87" i="30"/>
  <c r="I87" i="30"/>
  <c r="P82" i="30"/>
  <c r="O82" i="30"/>
  <c r="N82" i="30"/>
  <c r="M82" i="30"/>
  <c r="L82" i="30"/>
  <c r="K82" i="30"/>
  <c r="J82" i="30"/>
  <c r="I82" i="30"/>
  <c r="P77" i="30"/>
  <c r="O77" i="30"/>
  <c r="N77" i="30"/>
  <c r="M77" i="30"/>
  <c r="L77" i="30"/>
  <c r="K77" i="30"/>
  <c r="J77" i="30"/>
  <c r="I77" i="30"/>
  <c r="P72" i="30"/>
  <c r="O72" i="30"/>
  <c r="N72" i="30"/>
  <c r="M72" i="30"/>
  <c r="L72" i="30"/>
  <c r="K72" i="30"/>
  <c r="J72" i="30"/>
  <c r="I72" i="30"/>
  <c r="P67" i="30"/>
  <c r="O67" i="30"/>
  <c r="N67" i="30"/>
  <c r="M67" i="30"/>
  <c r="L67" i="30"/>
  <c r="K67" i="30"/>
  <c r="J67" i="30"/>
  <c r="I67" i="30"/>
  <c r="P62" i="30"/>
  <c r="O62" i="30"/>
  <c r="N62" i="30"/>
  <c r="M62" i="30"/>
  <c r="L62" i="30"/>
  <c r="K62" i="30"/>
  <c r="J62" i="30"/>
  <c r="I62" i="30"/>
  <c r="P57" i="30"/>
  <c r="O57" i="30"/>
  <c r="N57" i="30"/>
  <c r="M57" i="30"/>
  <c r="L57" i="30"/>
  <c r="K57" i="30"/>
  <c r="J57" i="30"/>
  <c r="I57" i="30"/>
  <c r="P52" i="30"/>
  <c r="O52" i="30"/>
  <c r="N52" i="30"/>
  <c r="M52" i="30"/>
  <c r="L52" i="30"/>
  <c r="K52" i="30"/>
  <c r="J52" i="30"/>
  <c r="I52" i="30"/>
  <c r="P47" i="30"/>
  <c r="O47" i="30"/>
  <c r="N47" i="30"/>
  <c r="M47" i="30"/>
  <c r="L47" i="30"/>
  <c r="K47" i="30"/>
  <c r="J47" i="30"/>
  <c r="I47" i="30"/>
  <c r="P42" i="30"/>
  <c r="O42" i="30"/>
  <c r="N42" i="30"/>
  <c r="M42" i="30"/>
  <c r="L42" i="30"/>
  <c r="K42" i="30"/>
  <c r="J42" i="30"/>
  <c r="I42" i="30"/>
  <c r="P37" i="30"/>
  <c r="O37" i="30"/>
  <c r="N37" i="30"/>
  <c r="M37" i="30"/>
  <c r="L37" i="30"/>
  <c r="K37" i="30"/>
  <c r="J37" i="30"/>
  <c r="I37" i="30"/>
  <c r="P32" i="30"/>
  <c r="O32" i="30"/>
  <c r="N32" i="30"/>
  <c r="M32" i="30"/>
  <c r="L32" i="30"/>
  <c r="K32" i="30"/>
  <c r="J32" i="30"/>
  <c r="I32" i="30"/>
  <c r="P27" i="30"/>
  <c r="O27" i="30"/>
  <c r="N27" i="30"/>
  <c r="M27" i="30"/>
  <c r="L27" i="30"/>
  <c r="K27" i="30"/>
  <c r="J27" i="30"/>
  <c r="I27" i="30"/>
  <c r="P22" i="30"/>
  <c r="O22" i="30"/>
  <c r="N22" i="30"/>
  <c r="M22" i="30"/>
  <c r="L22" i="30"/>
  <c r="K22" i="30"/>
  <c r="J22" i="30"/>
  <c r="I22" i="30"/>
  <c r="P17" i="30"/>
  <c r="O17" i="30"/>
  <c r="N17" i="30"/>
  <c r="M17" i="30"/>
  <c r="L17" i="30"/>
  <c r="K17" i="30"/>
  <c r="J17" i="30"/>
  <c r="I17" i="30"/>
  <c r="J12" i="30"/>
  <c r="K12" i="30"/>
  <c r="L12" i="30"/>
  <c r="M12" i="30"/>
  <c r="N12" i="30"/>
  <c r="O12" i="30"/>
  <c r="P12" i="30"/>
  <c r="I12" i="30"/>
  <c r="I108" i="30" l="1"/>
  <c r="K108" i="30"/>
  <c r="M108" i="30"/>
  <c r="O108" i="30"/>
  <c r="J108" i="30"/>
  <c r="F108" i="30"/>
  <c r="L108" i="30" l="1"/>
  <c r="N108" i="30"/>
  <c r="P108" i="30"/>
  <c r="H12" i="23"/>
  <c r="H19" i="23" s="1"/>
  <c r="F32" i="28" l="1"/>
  <c r="F114" i="27"/>
  <c r="D6" i="22" l="1"/>
  <c r="G89" i="27" l="1"/>
  <c r="G43" i="27"/>
  <c r="F43" i="27"/>
  <c r="G14" i="29"/>
  <c r="E25" i="29"/>
  <c r="C20" i="31" l="1"/>
  <c r="C10" i="31"/>
  <c r="G47" i="28" l="1"/>
  <c r="G57" i="28" s="1"/>
  <c r="G39" i="28"/>
  <c r="G32" i="28"/>
  <c r="G37" i="28" s="1"/>
  <c r="G14" i="28"/>
  <c r="G9" i="28"/>
  <c r="F47" i="28"/>
  <c r="F39" i="28"/>
  <c r="F26" i="28"/>
  <c r="F14" i="28"/>
  <c r="F9" i="28"/>
  <c r="F23" i="28" s="1"/>
  <c r="E47" i="28"/>
  <c r="E39" i="28"/>
  <c r="E32" i="28"/>
  <c r="E26" i="28"/>
  <c r="E14" i="28"/>
  <c r="E9" i="28"/>
  <c r="D47" i="28"/>
  <c r="D39" i="28"/>
  <c r="D32" i="28"/>
  <c r="D26" i="28"/>
  <c r="D14" i="28"/>
  <c r="D9" i="28"/>
  <c r="H132" i="27"/>
  <c r="H124" i="27"/>
  <c r="H114" i="27"/>
  <c r="H99" i="27"/>
  <c r="H94" i="27"/>
  <c r="H89" i="27"/>
  <c r="H85" i="27"/>
  <c r="H57" i="27"/>
  <c r="H50" i="27"/>
  <c r="H28" i="27"/>
  <c r="H18" i="27"/>
  <c r="G132" i="27"/>
  <c r="G124" i="27"/>
  <c r="G114" i="27"/>
  <c r="G99" i="27"/>
  <c r="G94" i="27"/>
  <c r="G85" i="27"/>
  <c r="G77" i="27" s="1"/>
  <c r="G11" i="27"/>
  <c r="G57" i="27"/>
  <c r="G50" i="27"/>
  <c r="H43" i="27"/>
  <c r="G28" i="27"/>
  <c r="G18" i="27"/>
  <c r="F132" i="27"/>
  <c r="F124" i="27"/>
  <c r="F99" i="27"/>
  <c r="F94" i="27"/>
  <c r="F89" i="27"/>
  <c r="F85" i="27"/>
  <c r="F57" i="27"/>
  <c r="F50" i="27"/>
  <c r="F28" i="27"/>
  <c r="F18" i="27"/>
  <c r="F11" i="27"/>
  <c r="E132" i="27"/>
  <c r="E124" i="27"/>
  <c r="E114" i="27"/>
  <c r="E99" i="27"/>
  <c r="E94" i="27"/>
  <c r="E89" i="27"/>
  <c r="E85" i="27"/>
  <c r="E62" i="27"/>
  <c r="E57" i="27"/>
  <c r="E50" i="27"/>
  <c r="E43" i="27"/>
  <c r="E28" i="27"/>
  <c r="E18" i="27"/>
  <c r="E11" i="27"/>
  <c r="H25" i="29"/>
  <c r="H22" i="29" s="1"/>
  <c r="H11" i="29"/>
  <c r="H42" i="29"/>
  <c r="H49" i="29" s="1"/>
  <c r="H14" i="29"/>
  <c r="F14" i="29"/>
  <c r="F9" i="29" s="1"/>
  <c r="G9" i="29"/>
  <c r="G54" i="29" s="1"/>
  <c r="G42" i="29"/>
  <c r="G49" i="29" s="1"/>
  <c r="G36" i="29"/>
  <c r="G25" i="29"/>
  <c r="G22" i="29" s="1"/>
  <c r="F42" i="29"/>
  <c r="F49" i="29" s="1"/>
  <c r="F36" i="29"/>
  <c r="F25" i="29"/>
  <c r="F22" i="29" s="1"/>
  <c r="E42" i="29"/>
  <c r="E36" i="29"/>
  <c r="E22" i="29"/>
  <c r="E14" i="29"/>
  <c r="E11" i="29"/>
  <c r="F57" i="28" l="1"/>
  <c r="E49" i="29"/>
  <c r="E35" i="29"/>
  <c r="D57" i="28"/>
  <c r="H77" i="27"/>
  <c r="F56" i="29"/>
  <c r="G24" i="28"/>
  <c r="E37" i="28"/>
  <c r="E59" i="28"/>
  <c r="G41" i="27"/>
  <c r="F41" i="27"/>
  <c r="H41" i="27"/>
  <c r="H9" i="29"/>
  <c r="H35" i="29" s="1"/>
  <c r="F58" i="28"/>
  <c r="E56" i="28"/>
  <c r="E58" i="28"/>
  <c r="E61" i="28" s="1"/>
  <c r="E23" i="28"/>
  <c r="D59" i="28"/>
  <c r="D23" i="28"/>
  <c r="D58" i="28"/>
  <c r="H9" i="27"/>
  <c r="G9" i="27"/>
  <c r="E111" i="27"/>
  <c r="E92" i="27"/>
  <c r="E77" i="27"/>
  <c r="G56" i="29"/>
  <c r="G59" i="29" s="1"/>
  <c r="G64" i="29" s="1"/>
  <c r="G73" i="29" s="1"/>
  <c r="G35" i="29"/>
  <c r="E56" i="29"/>
  <c r="E9" i="29"/>
  <c r="G58" i="28"/>
  <c r="G59" i="28"/>
  <c r="D37" i="28"/>
  <c r="H111" i="27"/>
  <c r="H92" i="27"/>
  <c r="G111" i="27"/>
  <c r="G92" i="27"/>
  <c r="E41" i="27"/>
  <c r="F77" i="27"/>
  <c r="E9" i="27"/>
  <c r="F92" i="27"/>
  <c r="F111" i="27"/>
  <c r="F9" i="27"/>
  <c r="H56" i="29"/>
  <c r="F54" i="29"/>
  <c r="F34" i="29"/>
  <c r="E65" i="28" l="1"/>
  <c r="D61" i="28"/>
  <c r="D65" i="28" s="1"/>
  <c r="G74" i="27"/>
  <c r="F74" i="27"/>
  <c r="E141" i="27"/>
  <c r="F58" i="29"/>
  <c r="F62" i="29" s="1"/>
  <c r="F71" i="29" s="1"/>
  <c r="E54" i="29"/>
  <c r="E59" i="29" s="1"/>
  <c r="E64" i="29" s="1"/>
  <c r="E73" i="29" s="1"/>
  <c r="G61" i="28"/>
  <c r="G65" i="28" s="1"/>
  <c r="H74" i="27"/>
  <c r="H54" i="29"/>
  <c r="H59" i="29" s="1"/>
  <c r="H64" i="29" s="1"/>
  <c r="H73" i="29" s="1"/>
  <c r="H141" i="27"/>
  <c r="G141" i="27"/>
  <c r="E74" i="27"/>
  <c r="F141" i="27"/>
  <c r="H146" i="27" l="1"/>
  <c r="I12" i="29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3" i="10"/>
  <c r="I12" i="10"/>
  <c r="I11" i="10"/>
  <c r="I10" i="10"/>
  <c r="H66" i="28" l="1"/>
  <c r="H64" i="28"/>
  <c r="H63" i="28"/>
  <c r="H62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6" i="28"/>
  <c r="H35" i="28"/>
  <c r="H34" i="28"/>
  <c r="H33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H37" i="28"/>
  <c r="H32" i="28"/>
  <c r="F59" i="28"/>
  <c r="H60" i="28" l="1"/>
  <c r="F61" i="28"/>
  <c r="H61" i="28"/>
  <c r="F65" i="28"/>
  <c r="H65" i="28" s="1"/>
  <c r="H59" i="28"/>
</calcChain>
</file>

<file path=xl/sharedStrings.xml><?xml version="1.0" encoding="utf-8"?>
<sst xmlns="http://schemas.openxmlformats.org/spreadsheetml/2006/main" count="1109" uniqueCount="832">
  <si>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</si>
  <si>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</si>
  <si>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</si>
  <si>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</si>
  <si>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</si>
  <si>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</si>
  <si>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</si>
  <si>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</si>
  <si>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</si>
  <si>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</si>
  <si>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</si>
  <si>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</si>
  <si>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</si>
  <si>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</si>
  <si>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</si>
  <si>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</si>
  <si>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</si>
  <si>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</si>
  <si>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</si>
  <si>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</si>
  <si>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</si>
  <si>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</si>
  <si>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</si>
  <si>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</si>
  <si>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</si>
  <si>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</si>
  <si>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</si>
  <si>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</si>
  <si>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</si>
  <si>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</si>
  <si>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</si>
  <si>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</si>
  <si>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</si>
  <si>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</si>
  <si>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</si>
  <si>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</si>
  <si>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</si>
  <si>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</si>
  <si>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</si>
  <si>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</si>
  <si>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</si>
  <si>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</si>
  <si>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</si>
  <si>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</si>
  <si>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</si>
  <si>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</si>
  <si>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</si>
  <si>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</si>
  <si>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</si>
  <si>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</si>
  <si>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</si>
  <si>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</si>
  <si>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</si>
  <si>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</si>
  <si>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</si>
  <si>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</si>
  <si>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</si>
  <si>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</si>
  <si>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</si>
  <si>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</si>
  <si>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</si>
  <si>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</si>
  <si>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</si>
  <si>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</si>
  <si>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</si>
  <si>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</si>
  <si>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</si>
  <si>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</si>
  <si>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</si>
  <si>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</si>
  <si>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</si>
  <si>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</si>
  <si>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</si>
  <si>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</si>
  <si>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</si>
  <si>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</si>
  <si>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</si>
  <si>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</si>
  <si>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</si>
  <si>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</si>
  <si>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</si>
  <si>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</si>
  <si>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</si>
  <si>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</si>
  <si>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</si>
  <si>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</si>
  <si>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</si>
  <si>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</si>
  <si>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</si>
  <si>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</si>
  <si>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</si>
  <si>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</si>
  <si>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</si>
  <si>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</si>
  <si>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</si>
  <si>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</si>
  <si>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</si>
  <si>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</si>
  <si>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</si>
  <si>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</si>
  <si>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</si>
  <si>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</si>
  <si>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</si>
  <si>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</si>
  <si>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</si>
  <si>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</si>
  <si>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</si>
  <si>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</si>
  <si>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</si>
  <si>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</si>
  <si>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</si>
  <si>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</si>
  <si>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</si>
  <si>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</si>
  <si>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</si>
  <si>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</si>
  <si>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</si>
  <si>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</si>
  <si>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</si>
  <si>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</si>
  <si>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</si>
  <si>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</si>
  <si>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</si>
  <si>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</si>
  <si>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</si>
  <si>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</si>
  <si>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</si>
  <si>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</si>
  <si>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</si>
  <si>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</si>
  <si>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</si>
  <si>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</si>
  <si>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</si>
  <si>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</si>
  <si>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</si>
  <si>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</si>
  <si>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</si>
  <si>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</si>
  <si>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</si>
  <si>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</si>
  <si>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</si>
  <si>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</si>
  <si>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</si>
  <si>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</si>
  <si>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</si>
  <si>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</si>
  <si>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</si>
  <si>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</si>
  <si>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</si>
  <si>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</si>
  <si>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</si>
  <si>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</si>
  <si>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</si>
  <si>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</si>
  <si>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</si>
  <si>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</si>
  <si>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</si>
  <si>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</si>
  <si>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</si>
  <si>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</si>
  <si>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</si>
  <si>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</si>
  <si>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</si>
  <si>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</si>
  <si>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</si>
  <si>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</si>
  <si>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</si>
  <si>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</si>
  <si>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</si>
  <si>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</si>
  <si>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</si>
  <si>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</si>
  <si>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</si>
  <si>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</si>
  <si>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</si>
  <si>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</si>
  <si>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</si>
  <si>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</si>
  <si>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</si>
  <si>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</si>
  <si>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</si>
  <si>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</si>
  <si>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</si>
  <si>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</si>
  <si>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</si>
  <si>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</si>
  <si>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</si>
  <si>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</si>
  <si>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</si>
  <si>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</si>
  <si>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</si>
  <si>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</si>
  <si>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</si>
  <si>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</si>
  <si>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</si>
  <si>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</si>
  <si>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</si>
  <si>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</si>
  <si>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</si>
  <si>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</si>
  <si>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</si>
  <si>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</si>
  <si>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</si>
  <si>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</si>
  <si>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</si>
  <si>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</si>
  <si>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</si>
  <si>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</si>
  <si>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</si>
  <si>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</si>
  <si>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</si>
  <si>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</si>
  <si>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</si>
  <si>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</si>
  <si>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</si>
  <si>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</si>
  <si>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</si>
  <si>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</si>
  <si>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</si>
  <si>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</si>
  <si>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</si>
  <si>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</si>
  <si>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</si>
  <si>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</si>
  <si>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</si>
  <si>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</si>
  <si>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</si>
  <si>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</si>
  <si>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</si>
  <si>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</si>
  <si>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</si>
  <si>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</si>
  <si>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</si>
  <si>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</si>
  <si>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</si>
  <si>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</si>
  <si>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</si>
  <si>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</si>
  <si>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</si>
  <si>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</si>
  <si>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</si>
  <si>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</si>
  <si>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</si>
  <si>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</si>
  <si>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</si>
  <si>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</si>
  <si>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t>Година уплате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</si>
  <si>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</si>
  <si>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</si>
  <si>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</si>
  <si>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</si>
  <si>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</si>
  <si>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</si>
  <si>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</si>
  <si>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</si>
  <si>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</si>
  <si>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</si>
  <si>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</si>
  <si>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</si>
  <si>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</si>
  <si>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</si>
  <si>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</si>
  <si>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</si>
  <si>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</si>
  <si>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30.06.20__.</t>
  </si>
  <si>
    <t>30.09.20__.</t>
  </si>
  <si>
    <t>31.12.20__.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</si>
  <si>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</si>
  <si>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</si>
  <si>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</si>
  <si>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</si>
  <si>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</si>
  <si>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</si>
  <si>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</si>
  <si>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</si>
  <si>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</si>
  <si>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</si>
  <si>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</si>
  <si>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</si>
  <si>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</si>
  <si>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</si>
  <si>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</si>
  <si>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</si>
  <si>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</si>
  <si>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</si>
  <si>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</si>
  <si>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</si>
  <si>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</si>
  <si>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</si>
  <si>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</si>
  <si>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</si>
  <si>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</si>
  <si>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</si>
  <si>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</si>
  <si>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</si>
  <si>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</si>
  <si>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</si>
  <si>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</si>
  <si>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</si>
  <si>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</si>
  <si>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</si>
  <si>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</si>
  <si>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</si>
  <si>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</si>
  <si>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</si>
  <si>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</si>
  <si>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</si>
  <si>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</si>
  <si>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</si>
  <si>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</si>
  <si>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</si>
  <si>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</si>
  <si>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</si>
  <si>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</si>
  <si>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</si>
  <si>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</si>
  <si>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</si>
  <si>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</si>
  <si>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</si>
  <si>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</si>
  <si>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</si>
  <si>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</si>
  <si>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</si>
  <si>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</si>
  <si>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</si>
  <si>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</si>
  <si>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</si>
  <si>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</si>
  <si>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</si>
  <si>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</si>
  <si>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</si>
  <si>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</si>
  <si>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</si>
  <si>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</si>
  <si>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</si>
  <si>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</si>
  <si>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</si>
  <si>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</si>
  <si>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</si>
  <si>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</si>
  <si>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</si>
  <si>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</si>
  <si>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</si>
  <si>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</si>
  <si>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</si>
  <si>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</si>
  <si>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</si>
  <si>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</si>
  <si>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</si>
  <si>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</si>
  <si>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</si>
  <si>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</si>
  <si>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</si>
  <si>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</si>
  <si>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</si>
  <si>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</si>
  <si>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</si>
  <si>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</si>
  <si>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</si>
  <si>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</si>
  <si>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</si>
  <si>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</si>
  <si>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</si>
  <si>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</si>
  <si>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</si>
  <si>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</si>
  <si>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</si>
  <si>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</si>
  <si>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</si>
  <si>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</si>
  <si>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</si>
  <si>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</si>
  <si>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</si>
  <si>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</si>
  <si>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</si>
  <si>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</si>
  <si>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</si>
  <si>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</si>
  <si>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</si>
  <si>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</si>
  <si>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</si>
  <si>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</si>
  <si>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</si>
  <si>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</si>
  <si>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</si>
  <si>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</si>
  <si>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</si>
  <si>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</si>
  <si>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</si>
  <si>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</si>
  <si>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</si>
  <si>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</si>
  <si>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</si>
  <si>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</si>
  <si>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</si>
  <si>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</si>
  <si>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</si>
  <si>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</si>
  <si>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</si>
  <si>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</si>
  <si>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</si>
  <si>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</si>
  <si>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</si>
  <si>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</si>
  <si>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</si>
  <si>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</si>
  <si>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</si>
  <si>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</si>
  <si>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</si>
  <si>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</si>
  <si>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</si>
  <si>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</si>
  <si>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</si>
  <si>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</si>
  <si>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</si>
  <si>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</si>
  <si>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</si>
  <si>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</si>
  <si>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</si>
  <si>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</si>
  <si>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</si>
  <si>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</si>
  <si>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</si>
  <si>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</si>
  <si>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</si>
  <si>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</si>
  <si>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</si>
  <si>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</si>
  <si>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</si>
  <si>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</si>
  <si>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</si>
  <si>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</si>
  <si>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</si>
  <si>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</si>
  <si>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</si>
  <si>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</si>
  <si>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</si>
  <si>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</si>
  <si>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</si>
  <si>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</si>
  <si>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</si>
  <si>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</si>
  <si>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</si>
  <si>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</si>
  <si>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</si>
  <si>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</si>
  <si>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</si>
  <si>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</si>
  <si>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</si>
  <si>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</si>
  <si>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</si>
  <si>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</si>
  <si>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</si>
  <si>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</si>
  <si>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</si>
  <si>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</si>
  <si>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</si>
  <si>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</si>
  <si>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</si>
  <si>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</si>
  <si>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</si>
  <si>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</si>
  <si>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</si>
  <si>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</si>
  <si>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</si>
  <si>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</si>
  <si>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</si>
  <si>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</si>
  <si>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</si>
  <si>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</si>
  <si>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</si>
  <si>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</si>
  <si>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</si>
  <si>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</si>
  <si>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</si>
  <si>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</si>
  <si>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</si>
  <si>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</si>
  <si>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</si>
  <si>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</si>
  <si>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</si>
  <si>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</si>
  <si>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</si>
  <si>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</si>
  <si>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</si>
  <si>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</si>
  <si>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</si>
  <si>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</si>
  <si>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</si>
  <si>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</si>
  <si>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</si>
  <si>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</si>
  <si>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</si>
  <si>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</si>
  <si>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</si>
  <si>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</si>
  <si>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</si>
  <si>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</si>
  <si>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</si>
  <si>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</si>
  <si>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</si>
  <si>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</si>
  <si>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</si>
  <si>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</si>
  <si>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</si>
  <si>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</si>
  <si>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</si>
  <si>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</si>
  <si>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</si>
  <si>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</si>
  <si>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</si>
  <si>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</si>
  <si>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</si>
  <si>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</si>
  <si>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</si>
  <si>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</si>
  <si>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</si>
  <si>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</si>
  <si>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</si>
  <si>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</si>
  <si>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</si>
  <si>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</si>
  <si>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</si>
  <si>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</si>
  <si>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</si>
  <si>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</si>
  <si>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</si>
  <si>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</si>
  <si>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</si>
  <si>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</si>
  <si>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</si>
  <si>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</si>
  <si>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</si>
  <si>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</si>
  <si>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</si>
  <si>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</si>
  <si>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</si>
  <si>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</si>
  <si>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</si>
  <si>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</si>
  <si>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</si>
  <si>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</si>
  <si>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</si>
  <si>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</si>
  <si>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</si>
  <si>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</si>
  <si>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</si>
  <si>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</si>
  <si>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</si>
  <si>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</si>
  <si>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</si>
  <si>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</si>
  <si>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</si>
  <si>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</si>
  <si>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</si>
  <si>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</si>
  <si>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</si>
  <si>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</si>
  <si>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</si>
  <si>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</si>
  <si>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</si>
  <si>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</si>
  <si>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</si>
  <si>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</si>
  <si>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</si>
  <si>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</si>
  <si>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</si>
  <si>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</si>
  <si>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</si>
  <si>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</si>
  <si>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</si>
  <si>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</si>
  <si>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</si>
  <si>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</si>
  <si>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</si>
  <si>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</si>
  <si>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</si>
  <si>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</si>
  <si>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</si>
  <si>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</si>
  <si>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</si>
  <si>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</si>
  <si>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</si>
  <si>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</si>
  <si>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</si>
  <si>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</si>
  <si>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</si>
  <si>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</si>
  <si>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</si>
  <si>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</si>
  <si>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</si>
  <si>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</si>
  <si>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</si>
  <si>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</si>
  <si>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</si>
  <si>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</si>
  <si>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</si>
  <si>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</si>
  <si>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</si>
  <si>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</si>
  <si>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</si>
  <si>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</si>
  <si>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</si>
  <si>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</si>
  <si>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</si>
  <si>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</si>
  <si>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</si>
  <si>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</si>
  <si>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</si>
  <si>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</si>
  <si>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</si>
  <si>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</si>
  <si>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</si>
  <si>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</si>
  <si>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</si>
  <si>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</si>
  <si>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</si>
  <si>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</si>
  <si>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</si>
  <si>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</si>
  <si>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</si>
  <si>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</si>
  <si>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</si>
  <si>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</si>
  <si>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</si>
  <si>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</si>
  <si>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</si>
  <si>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</si>
  <si>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</si>
  <si>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</si>
  <si>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</si>
  <si>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</si>
  <si>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</si>
  <si>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</si>
  <si>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</si>
  <si>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</si>
  <si>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</si>
  <si>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</si>
  <si>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</si>
  <si>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</si>
  <si>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</si>
  <si>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</si>
  <si>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</si>
  <si>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</si>
  <si>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</si>
  <si>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</si>
  <si>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</si>
  <si>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</si>
  <si>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</si>
  <si>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</si>
  <si>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</si>
  <si>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</si>
  <si>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</si>
  <si>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</si>
  <si>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</si>
  <si>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</si>
  <si>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</si>
  <si>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</si>
  <si>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</si>
  <si>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</si>
  <si>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</si>
  <si>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</si>
  <si>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</si>
  <si>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</si>
  <si>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</si>
  <si>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</si>
  <si>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</si>
  <si>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</si>
  <si>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</si>
  <si>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</si>
  <si>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</si>
  <si>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</si>
  <si>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на дан 30.06.20__</t>
  </si>
  <si>
    <t>на дан 30.09.20__</t>
  </si>
  <si>
    <t>на дан 31.12.20__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</si>
  <si>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</si>
  <si>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</si>
  <si>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</si>
  <si>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</si>
  <si>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</si>
  <si>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</si>
  <si>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</si>
  <si>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</si>
  <si>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</si>
  <si>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</si>
  <si>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</si>
  <si>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</si>
  <si>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</si>
  <si>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</si>
  <si>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</si>
  <si>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</si>
  <si>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</si>
  <si>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</si>
  <si>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</si>
  <si>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</si>
  <si>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</si>
  <si>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</si>
  <si>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</si>
  <si>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</si>
  <si>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</si>
  <si>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</si>
  <si>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</si>
  <si>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</si>
  <si>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</si>
  <si>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</si>
  <si>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</si>
  <si>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</si>
  <si>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</si>
  <si>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</si>
  <si>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</si>
  <si>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</si>
  <si>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</si>
  <si>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</si>
  <si>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</si>
  <si>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</si>
  <si>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</si>
  <si>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</si>
  <si>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</si>
  <si>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</si>
  <si>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</si>
  <si>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Отпремнина - технолошки вишак</t>
  </si>
  <si>
    <t>31</t>
  </si>
  <si>
    <t>32</t>
  </si>
  <si>
    <t>Банка Интеза</t>
  </si>
  <si>
    <t>наменски кредит за набавку опреме</t>
  </si>
  <si>
    <t>РСД</t>
  </si>
  <si>
    <t>Не</t>
  </si>
  <si>
    <t>Комерцијална банка</t>
  </si>
  <si>
    <t>01.08.2021.</t>
  </si>
  <si>
    <t>1.85%+1M Белибор</t>
  </si>
  <si>
    <t>текући рачун</t>
  </si>
  <si>
    <t>Банка Интеза - боловање</t>
  </si>
  <si>
    <t>Управа за трезор</t>
  </si>
  <si>
    <t>23.06.2022.</t>
  </si>
  <si>
    <t>1787/4</t>
  </si>
  <si>
    <t>25.10.2022.</t>
  </si>
  <si>
    <t>4-727/22-С</t>
  </si>
  <si>
    <t>02.12.2022.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</si>
  <si>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</si>
  <si>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22.06.2023</t>
  </si>
  <si>
    <t>1725/1</t>
  </si>
  <si>
    <t>13.09.2023.</t>
  </si>
  <si>
    <t>4-509/23-C</t>
  </si>
  <si>
    <t>Губитак уз сагласност Оснивача покривен у целости из добити ранијих година</t>
  </si>
  <si>
    <t>17.409.815,30</t>
  </si>
  <si>
    <t>Накнада за експроприсану непокретност</t>
  </si>
  <si>
    <t>Основни суд у Обреновцу</t>
  </si>
  <si>
    <t>У току- Изјављена жалба на решење – Виши суд усвојио нашу жалбу и предмет вратио првостепеном на поновно одлучивање</t>
  </si>
  <si>
    <t>Драгица Дрењанин</t>
  </si>
  <si>
    <t>Накнада штете за некоришћење земљишта</t>
  </si>
  <si>
    <t>У току-неизвесно</t>
  </si>
  <si>
    <t>Први основи суд у Београду</t>
  </si>
  <si>
    <t>Ружица Недељковић</t>
  </si>
  <si>
    <t>2.119.600,00</t>
  </si>
  <si>
    <t>Слободан Марковић и др.</t>
  </si>
  <si>
    <t>650.000,00</t>
  </si>
  <si>
    <t>Утврђење и накнада штете</t>
  </si>
  <si>
    <t>Виши суд у Београду</t>
  </si>
  <si>
    <t>Слободан Бранковић и др.</t>
  </si>
  <si>
    <t>12,640,000,00</t>
  </si>
  <si>
    <t>27.11.2024.</t>
  </si>
  <si>
    <t>4-361/24-С</t>
  </si>
  <si>
    <t>.</t>
  </si>
  <si>
    <t>1796/2</t>
  </si>
  <si>
    <t>21.06.2024.</t>
  </si>
  <si>
    <t>02.12.2024.</t>
  </si>
  <si>
    <t>Уговор о ПП пословима</t>
  </si>
  <si>
    <t>за период од 01.01. до 31.03.2026. године</t>
  </si>
  <si>
    <t>Стање на дан 
31.12.2025.
Претходна година</t>
  </si>
  <si>
    <t>Планирано стање 
на дан 31.12.2026. Текућа година</t>
  </si>
  <si>
    <t>01.01-31.03.2026. године</t>
  </si>
  <si>
    <t>Проценат реализације (реализација / план 31.03.2026.)</t>
  </si>
  <si>
    <t>БИЛАНС СТАЊА  на дан31.03.2026. године</t>
  </si>
  <si>
    <t>31.03.2026. године</t>
  </si>
  <si>
    <t>Проценат реализације (реализација / план 31.03.2026)</t>
  </si>
  <si>
    <t>Реализација
01.01-31.12.2025.
Претходна година</t>
  </si>
  <si>
    <t>у периоду од 01.01. до 31.03.2026. године</t>
  </si>
  <si>
    <t>План за                         01.01.- 31.12.2026. Текућа година</t>
  </si>
  <si>
    <t>Проценат реализације (реализација / план 31.03.2026.</t>
  </si>
  <si>
    <t>План</t>
  </si>
  <si>
    <t>Реализација 
01.01-31.12.2025.      Претходна година</t>
  </si>
  <si>
    <t>План
01.01-31.12.2026.           Текућа година</t>
  </si>
  <si>
    <t>Проценат реализације (реализација /                   план 31.03.2026.</t>
  </si>
  <si>
    <t>Стање на дан 31.12.2025. године</t>
  </si>
  <si>
    <t>Стање на дан 31.03.2026. године</t>
  </si>
  <si>
    <t>Распон планираних и исплаћених зарада у периоду 01.01. до 31.03.2026</t>
  </si>
  <si>
    <t>Реализација 31.03.2026.</t>
  </si>
  <si>
    <t>Ребаланс за
01.01-31.12.2025.             Претходна  година</t>
  </si>
  <si>
    <t>План за
01.01-31.12.2026.             Текућа година</t>
  </si>
  <si>
    <t>01.01 - 31.03.2026. године</t>
  </si>
  <si>
    <t>Проценат реализације (реализација /                   план 31.03.2026.)</t>
  </si>
  <si>
    <t>31.12.2025. (претходна година)</t>
  </si>
  <si>
    <t>31.03.2026.</t>
  </si>
  <si>
    <t>План 2026. година</t>
  </si>
  <si>
    <t>Реализовано закључно са 31.12.2025.</t>
  </si>
  <si>
    <t>ПОТРАЖИВАЊА за 2026. годину</t>
  </si>
  <si>
    <t>на дан 31.03.2026.</t>
  </si>
  <si>
    <t>ОБАВЕЗЕ за 2026. годину</t>
  </si>
  <si>
    <t>Уговор о раду</t>
  </si>
  <si>
    <t>План 2026</t>
  </si>
  <si>
    <t>13.06.2025.</t>
  </si>
  <si>
    <t>1937/2</t>
  </si>
  <si>
    <t>10.11.2025.</t>
  </si>
  <si>
    <t>4-771/25-C</t>
  </si>
  <si>
    <t>26.11.2025.</t>
  </si>
  <si>
    <t>Део исказаног губитка ће уз сагласност НО и Оснивача бити покривено из добити ранијих година</t>
  </si>
  <si>
    <t>Стање кредитне задужености 
на 31. 03. 2026. године у оригиналној валути</t>
  </si>
  <si>
    <t>Стање кредитне задужености 
на 31. 03. 2026.године у динарима</t>
  </si>
  <si>
    <t>3.52%+1М белибор</t>
  </si>
  <si>
    <t>прелазни рачун</t>
  </si>
  <si>
    <t>Трактори</t>
  </si>
  <si>
    <t>Pick up-ovi</t>
  </si>
  <si>
    <t>Багер точкаш</t>
  </si>
  <si>
    <t>Косачице</t>
  </si>
  <si>
    <t>Тримери</t>
  </si>
  <si>
    <t>Тестере</t>
  </si>
  <si>
    <t>Рачунари</t>
  </si>
  <si>
    <t>Мултифункационални штампачи</t>
  </si>
  <si>
    <t>Крупни алат</t>
  </si>
  <si>
    <t>Чекић за багер</t>
  </si>
  <si>
    <t>Агрегати</t>
  </si>
  <si>
    <t>Муљне пумпе</t>
  </si>
  <si>
    <t>Контејнери</t>
  </si>
  <si>
    <t>Брза спојница за багер</t>
  </si>
  <si>
    <t>Сервисно возило (лако доставно возило)</t>
  </si>
  <si>
    <t>Рачунарски сервер за "back up" са инсталацијом</t>
  </si>
  <si>
    <t>2026</t>
  </si>
  <si>
    <t>Лиценце</t>
  </si>
  <si>
    <t>Одлазак у пензију</t>
  </si>
  <si>
    <t>Укупан број спорова у 2026*</t>
  </si>
  <si>
    <t>13.711.236,00 по прецизираном предлогу у поновљеном поступку</t>
  </si>
  <si>
    <t>130.773.561,24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</si>
</sst>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49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1"/>
    </font>
    <font>
      <sz val="16"/>
      <color rgb="FF000000"/>
      <name val="Times New Roman"/>
      <family val="1"/>
    </font>
    <font>
      <b/>
      <sz val="12"/>
      <color rgb="FFFF0000"/>
      <name val="Times New Roman"/>
      <family val="1"/>
    </font>
    <font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  <xf numFmtId="164" fontId="45" fillId="0" borderId="0" applyBorder="0" applyProtection="0"/>
  </cellStyleXfs>
  <cellXfs count="8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vertical="center" wrapText="1"/>
    </xf>
    <xf numFmtId="0" fontId="33" fillId="7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6" xfId="0" applyFont="1" applyFill="1" applyBorder="1" applyAlignment="1">
      <alignment vertical="center" wrapText="1"/>
    </xf>
    <xf numFmtId="0" fontId="33" fillId="5" borderId="87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5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4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1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>
      <alignment horizontal="right"/>
    </xf>
    <xf numFmtId="0" fontId="38" fillId="9" borderId="98" xfId="0" applyNumberFormat="1" applyFont="1" applyFill="1" applyBorder="1" applyAlignment="1" applyProtection="1"/>
    <xf numFmtId="0" fontId="38" fillId="5" borderId="98" xfId="0" applyNumberFormat="1" applyFont="1" applyFill="1" applyBorder="1" applyAlignment="1" applyProtection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3" fillId="7" borderId="101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3" fontId="33" fillId="7" borderId="70" xfId="0" applyNumberFormat="1" applyFont="1" applyFill="1" applyBorder="1" applyAlignment="1">
      <alignment horizontal="center" vertical="center" wrapText="1"/>
    </xf>
    <xf numFmtId="3" fontId="33" fillId="5" borderId="71" xfId="0" applyNumberFormat="1" applyFont="1" applyFill="1" applyBorder="1" applyAlignment="1">
      <alignment horizontal="center" vertical="center" wrapText="1"/>
    </xf>
    <xf numFmtId="3" fontId="33" fillId="7" borderId="71" xfId="0" applyNumberFormat="1" applyFont="1" applyFill="1" applyBorder="1" applyAlignment="1">
      <alignment horizontal="center" vertical="center" wrapText="1"/>
    </xf>
    <xf numFmtId="3" fontId="33" fillId="7" borderId="36" xfId="0" applyNumberFormat="1" applyFont="1" applyFill="1" applyBorder="1" applyAlignment="1">
      <alignment horizontal="center" vertical="center" wrapText="1"/>
    </xf>
    <xf numFmtId="0" fontId="36" fillId="8" borderId="90" xfId="0" applyNumberFormat="1" applyFont="1" applyFill="1" applyBorder="1" applyAlignment="1" applyProtection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26" xfId="1" applyNumberFormat="1" applyFont="1" applyFill="1" applyBorder="1" applyAlignment="1">
      <alignment horizontal="center" vertical="center"/>
    </xf>
    <xf numFmtId="3" fontId="7" fillId="4" borderId="57" xfId="1" applyNumberFormat="1" applyFont="1" applyFill="1" applyBorder="1" applyAlignment="1">
      <alignment horizontal="center" vertical="center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0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6" fillId="0" borderId="0" xfId="0" applyNumberFormat="1" applyFont="1" applyFill="1" applyBorder="1" applyAlignment="1" applyProtection="1"/>
    <xf numFmtId="3" fontId="41" fillId="0" borderId="97" xfId="0" applyNumberFormat="1" applyFont="1" applyBorder="1" applyAlignment="1" applyProtection="1">
      <alignment horizontal="center" vertical="center"/>
      <protection locked="0"/>
    </xf>
    <xf numFmtId="3" fontId="41" fillId="5" borderId="97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2" fillId="0" borderId="19" xfId="0" applyFont="1" applyFill="1" applyBorder="1"/>
    <xf numFmtId="0" fontId="12" fillId="0" borderId="6" xfId="0" applyFont="1" applyFill="1" applyBorder="1"/>
    <xf numFmtId="0" fontId="12" fillId="0" borderId="37" xfId="0" applyFont="1" applyFill="1" applyBorder="1"/>
    <xf numFmtId="0" fontId="12" fillId="0" borderId="15" xfId="0" applyFont="1" applyFill="1" applyBorder="1"/>
    <xf numFmtId="0" fontId="12" fillId="0" borderId="5" xfId="0" applyFont="1" applyFill="1" applyBorder="1"/>
    <xf numFmtId="3" fontId="44" fillId="9" borderId="97" xfId="0" applyNumberFormat="1" applyFont="1" applyFill="1" applyBorder="1" applyAlignment="1" applyProtection="1">
      <alignment horizontal="center" vertical="center"/>
    </xf>
    <xf numFmtId="3" fontId="44" fillId="8" borderId="95" xfId="0" applyNumberFormat="1" applyFont="1" applyFill="1" applyBorder="1" applyAlignment="1" applyProtection="1">
      <alignment horizontal="center"/>
    </xf>
    <xf numFmtId="3" fontId="44" fillId="0" borderId="0" xfId="0" applyNumberFormat="1" applyFont="1" applyFill="1" applyAlignment="1" applyProtection="1"/>
    <xf numFmtId="3" fontId="11" fillId="0" borderId="0" xfId="0" applyNumberFormat="1" applyFont="1" applyBorder="1"/>
    <xf numFmtId="3" fontId="44" fillId="8" borderId="95" xfId="0" applyNumberFormat="1" applyFont="1" applyFill="1" applyBorder="1" applyAlignment="1" applyProtection="1">
      <alignment horizontal="center" vertical="center"/>
    </xf>
    <xf numFmtId="3" fontId="16" fillId="5" borderId="26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/>
    <xf numFmtId="3" fontId="7" fillId="0" borderId="111" xfId="0" applyNumberFormat="1" applyFont="1" applyFill="1" applyBorder="1" applyAlignment="1">
      <alignment horizontal="center"/>
    </xf>
    <xf numFmtId="3" fontId="41" fillId="0" borderId="97" xfId="0" applyNumberFormat="1" applyFont="1" applyFill="1" applyBorder="1" applyAlignment="1" applyProtection="1">
      <alignment horizontal="center" vertical="center"/>
    </xf>
    <xf numFmtId="3" fontId="41" fillId="0" borderId="118" xfId="0" applyNumberFormat="1" applyFont="1" applyFill="1" applyBorder="1" applyAlignment="1" applyProtection="1">
      <alignment horizontal="center" vertical="center"/>
    </xf>
    <xf numFmtId="0" fontId="19" fillId="0" borderId="0" xfId="0" applyFont="1" applyFill="1"/>
    <xf numFmtId="0" fontId="0" fillId="0" borderId="0" xfId="0" applyFill="1"/>
    <xf numFmtId="3" fontId="16" fillId="5" borderId="2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46" fillId="0" borderId="119" xfId="4" applyFont="1" applyFill="1" applyBorder="1" applyAlignment="1">
      <alignment horizontal="center" vertical="center"/>
    </xf>
    <xf numFmtId="164" fontId="46" fillId="0" borderId="119" xfId="4" applyFont="1" applyFill="1" applyBorder="1" applyAlignment="1">
      <alignment horizontal="center"/>
    </xf>
    <xf numFmtId="164" fontId="46" fillId="0" borderId="97" xfId="4" applyFont="1" applyFill="1" applyBorder="1" applyAlignment="1">
      <alignment horizontal="center" vertical="center"/>
    </xf>
    <xf numFmtId="164" fontId="46" fillId="0" borderId="97" xfId="4" applyFont="1" applyFill="1" applyBorder="1" applyAlignment="1">
      <alignment horizontal="center"/>
    </xf>
    <xf numFmtId="164" fontId="46" fillId="10" borderId="120" xfId="4" applyFont="1" applyFill="1" applyBorder="1" applyAlignment="1"/>
    <xf numFmtId="164" fontId="46" fillId="10" borderId="121" xfId="4" applyFont="1" applyFill="1" applyBorder="1" applyAlignment="1"/>
    <xf numFmtId="3" fontId="44" fillId="9" borderId="127" xfId="0" applyNumberFormat="1" applyFont="1" applyFill="1" applyBorder="1" applyAlignment="1" applyProtection="1">
      <alignment horizontal="center" vertical="center"/>
    </xf>
    <xf numFmtId="3" fontId="44" fillId="8" borderId="95" xfId="0" applyNumberFormat="1" applyFont="1" applyFill="1" applyBorder="1" applyAlignment="1" applyProtection="1"/>
    <xf numFmtId="3" fontId="44" fillId="9" borderId="118" xfId="0" applyNumberFormat="1" applyFont="1" applyFill="1" applyBorder="1" applyAlignment="1" applyProtection="1">
      <alignment horizontal="center" vertical="center"/>
    </xf>
    <xf numFmtId="4" fontId="46" fillId="0" borderId="127" xfId="4" applyNumberFormat="1" applyFont="1" applyFill="1" applyBorder="1" applyAlignment="1"/>
    <xf numFmtId="4" fontId="46" fillId="0" borderId="118" xfId="4" applyNumberFormat="1" applyFont="1" applyFill="1" applyBorder="1" applyAlignment="1"/>
    <xf numFmtId="4" fontId="46" fillId="0" borderId="135" xfId="4" applyNumberFormat="1" applyFont="1" applyFill="1" applyBorder="1" applyAlignment="1"/>
    <xf numFmtId="4" fontId="46" fillId="10" borderId="136" xfId="4" applyNumberFormat="1" applyFont="1" applyFill="1" applyBorder="1" applyAlignment="1"/>
    <xf numFmtId="4" fontId="12" fillId="0" borderId="137" xfId="0" applyNumberFormat="1" applyFont="1" applyBorder="1"/>
    <xf numFmtId="4" fontId="12" fillId="0" borderId="138" xfId="0" applyNumberFormat="1" applyFont="1" applyBorder="1"/>
    <xf numFmtId="4" fontId="12" fillId="0" borderId="139" xfId="0" applyNumberFormat="1" applyFont="1" applyFill="1" applyBorder="1"/>
    <xf numFmtId="0" fontId="12" fillId="0" borderId="140" xfId="0" applyFont="1" applyFill="1" applyBorder="1"/>
    <xf numFmtId="0" fontId="12" fillId="0" borderId="138" xfId="0" applyFont="1" applyFill="1" applyBorder="1"/>
    <xf numFmtId="0" fontId="12" fillId="0" borderId="141" xfId="0" applyFont="1" applyFill="1" applyBorder="1"/>
    <xf numFmtId="3" fontId="16" fillId="5" borderId="26" xfId="0" applyNumberFormat="1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37" xfId="0" applyFont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3" fontId="7" fillId="0" borderId="40" xfId="1" applyNumberFormat="1" applyFont="1" applyFill="1" applyBorder="1" applyAlignment="1">
      <alignment horizontal="center" vertical="center"/>
    </xf>
    <xf numFmtId="3" fontId="7" fillId="0" borderId="28" xfId="1" applyNumberFormat="1" applyFont="1" applyFill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center" vertical="center" wrapText="1"/>
    </xf>
    <xf numFmtId="3" fontId="7" fillId="11" borderId="0" xfId="0" applyNumberFormat="1" applyFont="1" applyFill="1" applyAlignment="1">
      <alignment vertical="center"/>
    </xf>
    <xf numFmtId="0" fontId="47" fillId="0" borderId="42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horizontal="center" vertical="center"/>
    </xf>
    <xf numFmtId="0" fontId="47" fillId="0" borderId="101" xfId="0" applyFont="1" applyFill="1" applyBorder="1" applyAlignment="1">
      <alignment horizontal="center" vertical="center"/>
    </xf>
    <xf numFmtId="0" fontId="47" fillId="0" borderId="60" xfId="0" applyFont="1" applyFill="1" applyBorder="1" applyAlignment="1">
      <alignment horizontal="center" vertical="center"/>
    </xf>
    <xf numFmtId="0" fontId="47" fillId="0" borderId="70" xfId="0" applyFont="1" applyFill="1" applyBorder="1" applyAlignment="1">
      <alignment horizontal="center" vertical="center"/>
    </xf>
    <xf numFmtId="0" fontId="47" fillId="0" borderId="6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wrapText="1"/>
    </xf>
    <xf numFmtId="0" fontId="16" fillId="0" borderId="0" xfId="3" applyFont="1" applyFill="1" applyBorder="1"/>
    <xf numFmtId="0" fontId="26" fillId="0" borderId="0" xfId="3" applyFont="1" applyFill="1"/>
    <xf numFmtId="0" fontId="16" fillId="0" borderId="0" xfId="3" applyFont="1" applyFill="1" applyBorder="1" applyAlignment="1">
      <alignment horizontal="right"/>
    </xf>
    <xf numFmtId="0" fontId="16" fillId="0" borderId="0" xfId="3" applyFont="1" applyFill="1" applyAlignment="1">
      <alignment horizontal="right"/>
    </xf>
    <xf numFmtId="0" fontId="7" fillId="0" borderId="23" xfId="3" applyFont="1" applyFill="1" applyBorder="1" applyAlignment="1">
      <alignment vertical="center" wrapText="1"/>
    </xf>
    <xf numFmtId="0" fontId="6" fillId="0" borderId="50" xfId="3" applyFont="1" applyFill="1" applyBorder="1" applyAlignment="1">
      <alignment horizontal="center" vertical="center" wrapText="1"/>
    </xf>
    <xf numFmtId="0" fontId="6" fillId="0" borderId="99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35" xfId="3" applyFont="1" applyFill="1" applyBorder="1" applyAlignment="1">
      <alignment horizontal="center" vertical="center" wrapText="1"/>
    </xf>
    <xf numFmtId="0" fontId="7" fillId="0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3" fontId="19" fillId="0" borderId="9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64" xfId="3" applyFont="1" applyFill="1" applyBorder="1"/>
    <xf numFmtId="0" fontId="6" fillId="0" borderId="58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6" fillId="0" borderId="63" xfId="3" applyFont="1" applyFill="1" applyBorder="1" applyAlignment="1">
      <alignment horizontal="center" vertical="center" wrapText="1"/>
    </xf>
    <xf numFmtId="0" fontId="48" fillId="0" borderId="63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16" fillId="0" borderId="46" xfId="3" applyFont="1" applyFill="1" applyBorder="1" applyAlignment="1">
      <alignment horizontal="center" vertical="center" wrapText="1"/>
    </xf>
    <xf numFmtId="0" fontId="26" fillId="0" borderId="0" xfId="0" applyFont="1" applyFill="1"/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6" fillId="5" borderId="83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3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3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6" fillId="0" borderId="83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3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102" xfId="0" applyFont="1" applyFill="1" applyBorder="1" applyAlignment="1">
      <alignment horizontal="center" vertical="center" wrapText="1"/>
    </xf>
    <xf numFmtId="0" fontId="33" fillId="5" borderId="10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00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88" xfId="0" applyFont="1" applyFill="1" applyBorder="1" applyAlignment="1">
      <alignment horizontal="center" vertical="center"/>
    </xf>
    <xf numFmtId="0" fontId="15" fillId="5" borderId="89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47" fillId="0" borderId="73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64" xfId="0" applyFont="1" applyBorder="1" applyAlignment="1">
      <alignment horizont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3" fontId="19" fillId="0" borderId="58" xfId="0" applyNumberFormat="1" applyFont="1" applyBorder="1" applyAlignment="1">
      <alignment horizontal="center" vertical="center" wrapText="1"/>
    </xf>
    <xf numFmtId="3" fontId="19" fillId="0" borderId="56" xfId="0" applyNumberFormat="1" applyFont="1" applyBorder="1" applyAlignment="1">
      <alignment horizontal="center" vertical="center" wrapText="1"/>
    </xf>
    <xf numFmtId="3" fontId="19" fillId="0" borderId="57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19" fillId="0" borderId="10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2" fillId="9" borderId="105" xfId="0" applyNumberFormat="1" applyFont="1" applyFill="1" applyBorder="1" applyAlignment="1" applyProtection="1">
      <alignment horizontal="center" vertical="center"/>
    </xf>
    <xf numFmtId="0" fontId="43" fillId="0" borderId="39" xfId="0" applyFont="1" applyBorder="1" applyAlignment="1" applyProtection="1">
      <alignment horizontal="center" vertical="center" wrapText="1"/>
      <protection locked="0"/>
    </xf>
    <xf numFmtId="0" fontId="43" fillId="0" borderId="32" xfId="0" applyFont="1" applyBorder="1" applyAlignment="1" applyProtection="1">
      <alignment horizontal="center" vertical="center" wrapText="1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49" fontId="43" fillId="0" borderId="126" xfId="0" applyNumberFormat="1" applyFont="1" applyFill="1" applyBorder="1" applyAlignment="1" applyProtection="1">
      <alignment horizontal="center" vertical="center"/>
      <protection locked="0"/>
    </xf>
    <xf numFmtId="49" fontId="43" fillId="0" borderId="32" xfId="0" applyNumberFormat="1" applyFont="1" applyFill="1" applyBorder="1" applyAlignment="1" applyProtection="1">
      <alignment horizontal="center" vertical="center"/>
      <protection locked="0"/>
    </xf>
    <xf numFmtId="49" fontId="43" fillId="0" borderId="31" xfId="0" applyNumberFormat="1" applyFont="1" applyFill="1" applyBorder="1" applyAlignment="1" applyProtection="1">
      <alignment horizontal="center" vertical="center"/>
      <protection locked="0"/>
    </xf>
    <xf numFmtId="3" fontId="43" fillId="0" borderId="39" xfId="0" applyNumberFormat="1" applyFont="1" applyFill="1" applyBorder="1" applyAlignment="1" applyProtection="1">
      <alignment horizontal="center" vertical="center"/>
      <protection locked="0"/>
    </xf>
    <xf numFmtId="3" fontId="43" fillId="0" borderId="32" xfId="0" applyNumberFormat="1" applyFont="1" applyFill="1" applyBorder="1" applyAlignment="1" applyProtection="1">
      <alignment horizontal="center" vertical="center"/>
      <protection locked="0"/>
    </xf>
    <xf numFmtId="3" fontId="43" fillId="0" borderId="31" xfId="0" applyNumberFormat="1" applyFont="1" applyFill="1" applyBorder="1" applyAlignment="1" applyProtection="1">
      <alignment horizontal="center" vertical="center"/>
      <protection locked="0"/>
    </xf>
    <xf numFmtId="4" fontId="42" fillId="9" borderId="133" xfId="0" applyNumberFormat="1" applyFont="1" applyFill="1" applyBorder="1" applyAlignment="1" applyProtection="1">
      <alignment horizontal="center" vertical="center"/>
    </xf>
    <xf numFmtId="0" fontId="43" fillId="0" borderId="39" xfId="0" applyFont="1" applyFill="1" applyBorder="1" applyAlignment="1" applyProtection="1">
      <alignment horizontal="center" vertical="center" wrapText="1"/>
      <protection locked="0"/>
    </xf>
    <xf numFmtId="0" fontId="43" fillId="0" borderId="32" xfId="0" applyFont="1" applyFill="1" applyBorder="1" applyAlignment="1" applyProtection="1">
      <alignment horizontal="center" vertical="center" wrapText="1"/>
      <protection locked="0"/>
    </xf>
    <xf numFmtId="0" fontId="43" fillId="0" borderId="31" xfId="0" applyFont="1" applyFill="1" applyBorder="1" applyAlignment="1" applyProtection="1">
      <alignment horizontal="center" vertical="center" wrapText="1"/>
      <protection locked="0"/>
    </xf>
    <xf numFmtId="0" fontId="43" fillId="0" borderId="39" xfId="0" applyFont="1" applyBorder="1" applyAlignment="1" applyProtection="1">
      <alignment horizontal="center" vertical="center"/>
      <protection locked="0"/>
    </xf>
    <xf numFmtId="0" fontId="43" fillId="0" borderId="32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  <protection locked="0"/>
    </xf>
    <xf numFmtId="0" fontId="37" fillId="0" borderId="0" xfId="0" applyNumberFormat="1" applyFont="1" applyFill="1" applyAlignment="1" applyProtection="1">
      <alignment horizontal="center"/>
    </xf>
    <xf numFmtId="0" fontId="36" fillId="8" borderId="105" xfId="0" applyNumberFormat="1" applyFont="1" applyFill="1" applyBorder="1" applyAlignment="1" applyProtection="1">
      <alignment horizontal="center" vertical="center" wrapText="1"/>
    </xf>
    <xf numFmtId="0" fontId="36" fillId="8" borderId="128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 wrapText="1"/>
    </xf>
    <xf numFmtId="0" fontId="36" fillId="8" borderId="110" xfId="0" applyNumberFormat="1" applyFont="1" applyFill="1" applyBorder="1" applyAlignment="1" applyProtection="1">
      <alignment horizontal="center" vertical="center" wrapText="1"/>
    </xf>
    <xf numFmtId="0" fontId="36" fillId="8" borderId="106" xfId="0" applyNumberFormat="1" applyFont="1" applyFill="1" applyBorder="1" applyAlignment="1" applyProtection="1">
      <alignment horizontal="center" vertical="center" wrapText="1"/>
    </xf>
    <xf numFmtId="0" fontId="36" fillId="8" borderId="107" xfId="0" applyNumberFormat="1" applyFont="1" applyFill="1" applyBorder="1" applyAlignment="1" applyProtection="1">
      <alignment horizontal="center" vertical="center" wrapText="1"/>
    </xf>
    <xf numFmtId="0" fontId="36" fillId="8" borderId="90" xfId="0" applyNumberFormat="1" applyFont="1" applyFill="1" applyBorder="1" applyAlignment="1" applyProtection="1">
      <alignment horizontal="center" vertical="center" wrapText="1"/>
    </xf>
    <xf numFmtId="0" fontId="36" fillId="8" borderId="108" xfId="0" applyNumberFormat="1" applyFont="1" applyFill="1" applyBorder="1" applyAlignment="1" applyProtection="1">
      <alignment horizontal="center" vertical="center" wrapText="1"/>
    </xf>
    <xf numFmtId="0" fontId="36" fillId="8" borderId="94" xfId="0" applyNumberFormat="1" applyFont="1" applyFill="1" applyBorder="1" applyAlignment="1" applyProtection="1">
      <alignment horizontal="center" vertical="center" wrapText="1"/>
    </xf>
    <xf numFmtId="0" fontId="36" fillId="8" borderId="91" xfId="0" applyNumberFormat="1" applyFont="1" applyFill="1" applyBorder="1" applyAlignment="1" applyProtection="1">
      <alignment horizontal="center" vertical="center"/>
    </xf>
    <xf numFmtId="0" fontId="36" fillId="8" borderId="92" xfId="0" applyNumberFormat="1" applyFont="1" applyFill="1" applyBorder="1" applyAlignment="1" applyProtection="1">
      <alignment vertical="center"/>
    </xf>
    <xf numFmtId="0" fontId="36" fillId="8" borderId="93" xfId="0" applyNumberFormat="1" applyFont="1" applyFill="1" applyBorder="1" applyAlignment="1" applyProtection="1">
      <alignment vertical="center"/>
    </xf>
    <xf numFmtId="0" fontId="42" fillId="9" borderId="129" xfId="0" applyNumberFormat="1" applyFont="1" applyFill="1" applyBorder="1" applyAlignment="1" applyProtection="1">
      <alignment horizontal="center" vertical="center"/>
    </xf>
    <xf numFmtId="0" fontId="43" fillId="0" borderId="126" xfId="0" applyFont="1" applyBorder="1" applyAlignment="1" applyProtection="1">
      <alignment horizontal="center" vertical="center" wrapText="1"/>
      <protection locked="0"/>
    </xf>
    <xf numFmtId="3" fontId="43" fillId="0" borderId="126" xfId="0" applyNumberFormat="1" applyFont="1" applyFill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4" fontId="42" fillId="9" borderId="130" xfId="0" applyNumberFormat="1" applyFont="1" applyFill="1" applyBorder="1" applyAlignment="1" applyProtection="1">
      <alignment horizontal="center" vertical="center"/>
    </xf>
    <xf numFmtId="4" fontId="42" fillId="9" borderId="131" xfId="0" applyNumberFormat="1" applyFont="1" applyFill="1" applyBorder="1" applyAlignment="1" applyProtection="1">
      <alignment horizontal="center" vertical="center"/>
    </xf>
    <xf numFmtId="4" fontId="42" fillId="9" borderId="132" xfId="0" applyNumberFormat="1" applyFont="1" applyFill="1" applyBorder="1" applyAlignment="1" applyProtection="1">
      <alignment horizontal="center" vertical="center"/>
    </xf>
    <xf numFmtId="0" fontId="40" fillId="8" borderId="87" xfId="0" applyNumberFormat="1" applyFont="1" applyFill="1" applyBorder="1" applyAlignment="1" applyProtection="1">
      <alignment horizontal="center" vertical="center"/>
    </xf>
    <xf numFmtId="0" fontId="40" fillId="8" borderId="88" xfId="0" applyNumberFormat="1" applyFont="1" applyFill="1" applyBorder="1" applyAlignment="1" applyProtection="1">
      <alignment horizontal="center" vertical="center"/>
    </xf>
    <xf numFmtId="0" fontId="40" fillId="8" borderId="109" xfId="0" applyNumberFormat="1" applyFont="1" applyFill="1" applyBorder="1" applyAlignment="1" applyProtection="1">
      <alignment horizontal="center" vertical="center"/>
    </xf>
    <xf numFmtId="1" fontId="43" fillId="0" borderId="126" xfId="0" applyNumberFormat="1" applyFont="1" applyFill="1" applyBorder="1" applyAlignment="1" applyProtection="1">
      <alignment horizontal="center" vertical="center"/>
      <protection locked="0"/>
    </xf>
    <xf numFmtId="1" fontId="43" fillId="0" borderId="32" xfId="0" applyNumberFormat="1" applyFont="1" applyFill="1" applyBorder="1" applyAlignment="1" applyProtection="1">
      <alignment horizontal="center" vertical="center"/>
      <protection locked="0"/>
    </xf>
    <xf numFmtId="1" fontId="43" fillId="0" borderId="31" xfId="0" applyNumberFormat="1" applyFont="1" applyFill="1" applyBorder="1" applyAlignment="1" applyProtection="1">
      <alignment horizontal="center" vertical="center"/>
      <protection locked="0"/>
    </xf>
    <xf numFmtId="0" fontId="42" fillId="9" borderId="112" xfId="0" applyNumberFormat="1" applyFont="1" applyFill="1" applyBorder="1" applyAlignment="1" applyProtection="1">
      <alignment horizontal="center" vertical="center"/>
    </xf>
    <xf numFmtId="0" fontId="42" fillId="9" borderId="113" xfId="0" applyNumberFormat="1" applyFont="1" applyFill="1" applyBorder="1" applyAlignment="1" applyProtection="1">
      <alignment horizontal="center" vertical="center"/>
    </xf>
    <xf numFmtId="0" fontId="42" fillId="9" borderId="114" xfId="0" applyNumberFormat="1" applyFont="1" applyFill="1" applyBorder="1" applyAlignment="1" applyProtection="1">
      <alignment horizontal="center" vertical="center"/>
    </xf>
    <xf numFmtId="3" fontId="43" fillId="0" borderId="115" xfId="0" applyNumberFormat="1" applyFont="1" applyFill="1" applyBorder="1" applyAlignment="1" applyProtection="1">
      <alignment horizontal="center" vertical="center"/>
      <protection locked="0"/>
    </xf>
    <xf numFmtId="3" fontId="43" fillId="0" borderId="116" xfId="0" applyNumberFormat="1" applyFont="1" applyFill="1" applyBorder="1" applyAlignment="1" applyProtection="1">
      <alignment horizontal="center" vertical="center"/>
      <protection locked="0"/>
    </xf>
    <xf numFmtId="3" fontId="43" fillId="0" borderId="117" xfId="0" applyNumberFormat="1" applyFont="1" applyFill="1" applyBorder="1" applyAlignment="1" applyProtection="1">
      <alignment horizontal="center" vertical="center"/>
      <protection locked="0"/>
    </xf>
    <xf numFmtId="0" fontId="42" fillId="9" borderId="122" xfId="0" applyNumberFormat="1" applyFont="1" applyFill="1" applyBorder="1" applyAlignment="1" applyProtection="1">
      <alignment horizontal="center" vertical="center"/>
    </xf>
    <xf numFmtId="0" fontId="19" fillId="0" borderId="126" xfId="0" applyFont="1" applyBorder="1" applyAlignment="1" applyProtection="1">
      <alignment horizontal="center" vertical="center" wrapText="1"/>
      <protection locked="0"/>
    </xf>
    <xf numFmtId="3" fontId="43" fillId="0" borderId="124" xfId="0" applyNumberFormat="1" applyFont="1" applyFill="1" applyBorder="1" applyAlignment="1" applyProtection="1">
      <alignment horizontal="center" vertical="center"/>
      <protection locked="0"/>
    </xf>
    <xf numFmtId="0" fontId="42" fillId="9" borderId="125" xfId="0" applyNumberFormat="1" applyFont="1" applyFill="1" applyBorder="1" applyAlignment="1" applyProtection="1">
      <alignment horizontal="center" vertical="center"/>
    </xf>
    <xf numFmtId="0" fontId="19" fillId="0" borderId="123" xfId="0" applyFont="1" applyBorder="1" applyAlignment="1" applyProtection="1">
      <alignment horizontal="center" vertical="center" wrapText="1"/>
      <protection locked="0"/>
    </xf>
    <xf numFmtId="3" fontId="43" fillId="0" borderId="134" xfId="0" applyNumberFormat="1" applyFont="1" applyFill="1" applyBorder="1" applyAlignment="1" applyProtection="1">
      <alignment horizontal="center" vertical="center"/>
      <protection locked="0"/>
    </xf>
    <xf numFmtId="3" fontId="6" fillId="0" borderId="0" xfId="3" applyNumberFormat="1" applyFont="1" applyFill="1" applyBorder="1" applyAlignment="1">
      <alignment horizontal="center" vertical="center"/>
    </xf>
    <xf numFmtId="0" fontId="6" fillId="0" borderId="62" xfId="3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horizontal="center" vertical="center"/>
    </xf>
    <xf numFmtId="0" fontId="6" fillId="0" borderId="63" xfId="3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6" fillId="0" borderId="58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5">
    <cellStyle name="Excel Built-in Normal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48"/>
  <sheetViews>
    <sheetView showGridLines="0" tabSelected="1" workbookViewId="0">
      <selection activeCell="H25" sqref="H25"/>
    </sheetView>
  </sheetViews>
  <sheetFormatPr defaultRowHeight="15.7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75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>
      <c r="F1" s="283"/>
      <c r="H1" s="187"/>
      <c r="I1" s="187" t="s">
        <v>670</v>
      </c>
      <c r="J1" s="284"/>
      <c r="K1" s="284"/>
    </row>
    <row r="2" spans="1:11" ht="20.25" customHeight="1">
      <c r="B2" s="503" t="s">
        <v>578</v>
      </c>
      <c r="C2" s="503"/>
      <c r="D2" s="503"/>
      <c r="E2" s="503"/>
      <c r="F2" s="503"/>
      <c r="G2" s="503"/>
      <c r="H2" s="503"/>
      <c r="I2" s="503"/>
    </row>
    <row r="3" spans="1:11" ht="19.5" customHeight="1">
      <c r="B3" s="503" t="s">
        <v>767</v>
      </c>
      <c r="C3" s="503"/>
      <c r="D3" s="503"/>
      <c r="E3" s="503"/>
      <c r="F3" s="503"/>
      <c r="G3" s="503"/>
      <c r="H3" s="503"/>
      <c r="I3" s="503"/>
    </row>
    <row r="4" spans="1:11" ht="12" customHeight="1">
      <c r="B4" s="285"/>
      <c r="C4" s="285"/>
      <c r="D4" s="285"/>
      <c r="E4" s="285"/>
      <c r="F4" s="285"/>
      <c r="G4" s="175"/>
      <c r="H4" s="176"/>
      <c r="I4" s="176"/>
    </row>
    <row r="5" spans="1:11" ht="12" customHeight="1" thickBot="1">
      <c r="B5" s="141"/>
      <c r="C5" s="141"/>
      <c r="D5" s="141"/>
      <c r="E5" s="285"/>
      <c r="F5" s="285"/>
      <c r="G5" s="175"/>
      <c r="H5" s="176"/>
      <c r="I5" s="176" t="s">
        <v>126</v>
      </c>
    </row>
    <row r="6" spans="1:11" ht="29.25" customHeight="1">
      <c r="B6" s="504" t="s">
        <v>59</v>
      </c>
      <c r="C6" s="514" t="s">
        <v>60</v>
      </c>
      <c r="D6" s="512" t="s">
        <v>82</v>
      </c>
      <c r="E6" s="506" t="s">
        <v>768</v>
      </c>
      <c r="F6" s="508" t="s">
        <v>769</v>
      </c>
      <c r="G6" s="518" t="s">
        <v>770</v>
      </c>
      <c r="H6" s="519"/>
      <c r="I6" s="516" t="s">
        <v>771</v>
      </c>
    </row>
    <row r="7" spans="1:11" ht="24.75" customHeight="1">
      <c r="A7" s="16"/>
      <c r="B7" s="505"/>
      <c r="C7" s="515"/>
      <c r="D7" s="513"/>
      <c r="E7" s="507"/>
      <c r="F7" s="509"/>
      <c r="G7" s="249" t="s">
        <v>779</v>
      </c>
      <c r="H7" s="304" t="s">
        <v>45</v>
      </c>
      <c r="I7" s="517"/>
    </row>
    <row r="8" spans="1:11" ht="16.5" customHeight="1" thickBot="1">
      <c r="A8" s="83"/>
      <c r="B8" s="286">
        <v>1</v>
      </c>
      <c r="C8" s="209">
        <v>2</v>
      </c>
      <c r="D8" s="287">
        <v>3</v>
      </c>
      <c r="E8" s="208">
        <v>4</v>
      </c>
      <c r="F8" s="287">
        <v>5</v>
      </c>
      <c r="G8" s="185">
        <v>6</v>
      </c>
      <c r="H8" s="305">
        <v>7</v>
      </c>
      <c r="I8" s="186">
        <v>8</v>
      </c>
    </row>
    <row r="9" spans="1:11" ht="20.100000000000001" customHeight="1">
      <c r="A9" s="83"/>
      <c r="B9" s="495"/>
      <c r="C9" s="295" t="s">
        <v>579</v>
      </c>
      <c r="D9" s="497">
        <v>1001</v>
      </c>
      <c r="E9" s="499">
        <f>E11+E14+E17+E18-E19+E20+E21</f>
        <v>528361</v>
      </c>
      <c r="F9" s="501">
        <f>F11+F14+F17+F18-F19+F20+F21</f>
        <v>754150</v>
      </c>
      <c r="G9" s="501">
        <f>G11+G14+G17+G18-G19+G20+G21</f>
        <v>101385</v>
      </c>
      <c r="H9" s="501">
        <f>H11+H14+H17+H18-H19+H20+H21</f>
        <v>69460</v>
      </c>
      <c r="I9" s="510">
        <f>IFERROR(H9/G9,"  ")</f>
        <v>0.68511120974503137</v>
      </c>
    </row>
    <row r="10" spans="1:11" ht="13.5" customHeight="1">
      <c r="A10" s="83"/>
      <c r="B10" s="496"/>
      <c r="C10" s="296" t="s">
        <v>580</v>
      </c>
      <c r="D10" s="498"/>
      <c r="E10" s="500"/>
      <c r="F10" s="502"/>
      <c r="G10" s="502"/>
      <c r="H10" s="502"/>
      <c r="I10" s="511" t="str">
        <f>IFERROR(H10/G10,"  ")</f>
        <v xml:space="preserve">  </v>
      </c>
    </row>
    <row r="11" spans="1:11" ht="20.100000000000001" customHeight="1">
      <c r="A11" s="83"/>
      <c r="B11" s="288">
        <v>60</v>
      </c>
      <c r="C11" s="198" t="s">
        <v>581</v>
      </c>
      <c r="D11" s="289">
        <v>1002</v>
      </c>
      <c r="E11" s="199">
        <f>E12+E13</f>
        <v>15</v>
      </c>
      <c r="F11" s="291"/>
      <c r="G11" s="291"/>
      <c r="H11" s="291">
        <f>+H12+H13</f>
        <v>0</v>
      </c>
      <c r="I11" s="200" t="str">
        <f>IFERROR(H11/G11,"  ")</f>
        <v xml:space="preserve">  </v>
      </c>
    </row>
    <row r="12" spans="1:11" ht="20.100000000000001" customHeight="1">
      <c r="A12" s="83"/>
      <c r="B12" s="288" t="s">
        <v>582</v>
      </c>
      <c r="C12" s="198" t="s">
        <v>583</v>
      </c>
      <c r="D12" s="289">
        <v>1003</v>
      </c>
      <c r="E12" s="199">
        <v>15</v>
      </c>
      <c r="F12" s="291"/>
      <c r="G12" s="291"/>
      <c r="H12" s="291"/>
      <c r="I12" s="200" t="str">
        <f>IFERROR(H12/G12,"  ")</f>
        <v xml:space="preserve">  </v>
      </c>
    </row>
    <row r="13" spans="1:11" ht="20.100000000000001" customHeight="1">
      <c r="A13" s="83"/>
      <c r="B13" s="288" t="s">
        <v>584</v>
      </c>
      <c r="C13" s="198" t="s">
        <v>585</v>
      </c>
      <c r="D13" s="289">
        <v>1004</v>
      </c>
      <c r="E13" s="199"/>
      <c r="F13" s="291"/>
      <c r="G13" s="291"/>
      <c r="H13" s="291"/>
      <c r="I13" s="200" t="str">
        <f t="shared" ref="I13:I74" si="0">IFERROR(H13/G13,"  ")</f>
        <v xml:space="preserve">  </v>
      </c>
    </row>
    <row r="14" spans="1:11" ht="20.100000000000001" customHeight="1">
      <c r="A14" s="83"/>
      <c r="B14" s="288">
        <v>61</v>
      </c>
      <c r="C14" s="198" t="s">
        <v>586</v>
      </c>
      <c r="D14" s="289">
        <v>1005</v>
      </c>
      <c r="E14" s="199">
        <f>E15+E16</f>
        <v>509783</v>
      </c>
      <c r="F14" s="291">
        <f>F15+F16</f>
        <v>734500</v>
      </c>
      <c r="G14" s="291">
        <f>G15+G16</f>
        <v>95485</v>
      </c>
      <c r="H14" s="291">
        <f>H15+H16</f>
        <v>66810</v>
      </c>
      <c r="I14" s="200">
        <f t="shared" si="0"/>
        <v>0.69969105095041106</v>
      </c>
    </row>
    <row r="15" spans="1:11" ht="20.100000000000001" customHeight="1">
      <c r="A15" s="83"/>
      <c r="B15" s="288" t="s">
        <v>587</v>
      </c>
      <c r="C15" s="198" t="s">
        <v>588</v>
      </c>
      <c r="D15" s="289">
        <v>1006</v>
      </c>
      <c r="E15" s="199">
        <v>509783</v>
      </c>
      <c r="F15" s="291">
        <v>734500</v>
      </c>
      <c r="G15" s="291">
        <v>95485</v>
      </c>
      <c r="H15" s="291">
        <v>66810</v>
      </c>
      <c r="I15" s="200">
        <f t="shared" si="0"/>
        <v>0.69969105095041106</v>
      </c>
    </row>
    <row r="16" spans="1:11" ht="20.100000000000001" customHeight="1">
      <c r="A16" s="83"/>
      <c r="B16" s="288" t="s">
        <v>589</v>
      </c>
      <c r="C16" s="198" t="s">
        <v>590</v>
      </c>
      <c r="D16" s="289">
        <v>1007</v>
      </c>
      <c r="E16" s="199"/>
      <c r="F16" s="291"/>
      <c r="G16" s="291"/>
      <c r="H16" s="291"/>
      <c r="I16" s="200" t="str">
        <f t="shared" si="0"/>
        <v xml:space="preserve">  </v>
      </c>
    </row>
    <row r="17" spans="1:9" ht="20.100000000000001" customHeight="1">
      <c r="A17" s="83"/>
      <c r="B17" s="288">
        <v>62</v>
      </c>
      <c r="C17" s="198" t="s">
        <v>591</v>
      </c>
      <c r="D17" s="289">
        <v>1008</v>
      </c>
      <c r="E17" s="199">
        <v>361</v>
      </c>
      <c r="F17" s="291"/>
      <c r="G17" s="291"/>
      <c r="H17" s="291"/>
      <c r="I17" s="200" t="str">
        <f t="shared" si="0"/>
        <v xml:space="preserve">  </v>
      </c>
    </row>
    <row r="18" spans="1:9" ht="20.100000000000001" customHeight="1">
      <c r="A18" s="83"/>
      <c r="B18" s="288">
        <v>630</v>
      </c>
      <c r="C18" s="198" t="s">
        <v>592</v>
      </c>
      <c r="D18" s="289">
        <v>1009</v>
      </c>
      <c r="E18" s="199"/>
      <c r="F18" s="291"/>
      <c r="G18" s="291"/>
      <c r="H18" s="291"/>
      <c r="I18" s="200" t="str">
        <f t="shared" si="0"/>
        <v xml:space="preserve">  </v>
      </c>
    </row>
    <row r="19" spans="1:9" ht="20.100000000000001" customHeight="1">
      <c r="A19" s="83"/>
      <c r="B19" s="288">
        <v>631</v>
      </c>
      <c r="C19" s="198" t="s">
        <v>593</v>
      </c>
      <c r="D19" s="289">
        <v>1010</v>
      </c>
      <c r="E19" s="199"/>
      <c r="F19" s="291"/>
      <c r="G19" s="291"/>
      <c r="H19" s="291"/>
      <c r="I19" s="200" t="str">
        <f t="shared" si="0"/>
        <v xml:space="preserve">  </v>
      </c>
    </row>
    <row r="20" spans="1:9" ht="20.100000000000001" customHeight="1">
      <c r="A20" s="83"/>
      <c r="B20" s="288" t="s">
        <v>594</v>
      </c>
      <c r="C20" s="198" t="s">
        <v>595</v>
      </c>
      <c r="D20" s="289">
        <v>1011</v>
      </c>
      <c r="E20" s="199">
        <v>18202</v>
      </c>
      <c r="F20" s="291">
        <v>19650</v>
      </c>
      <c r="G20" s="291">
        <v>5900</v>
      </c>
      <c r="H20" s="291">
        <v>2650</v>
      </c>
      <c r="I20" s="200">
        <f t="shared" si="0"/>
        <v>0.44915254237288138</v>
      </c>
    </row>
    <row r="21" spans="1:9" ht="25.5" customHeight="1">
      <c r="A21" s="83"/>
      <c r="B21" s="288" t="s">
        <v>596</v>
      </c>
      <c r="C21" s="198" t="s">
        <v>597</v>
      </c>
      <c r="D21" s="289">
        <v>1012</v>
      </c>
      <c r="E21" s="199"/>
      <c r="F21" s="291"/>
      <c r="G21" s="291"/>
      <c r="H21" s="291"/>
      <c r="I21" s="200" t="str">
        <f t="shared" si="0"/>
        <v xml:space="preserve">  </v>
      </c>
    </row>
    <row r="22" spans="1:9" ht="20.100000000000001" customHeight="1">
      <c r="A22" s="83"/>
      <c r="B22" s="297"/>
      <c r="C22" s="298" t="s">
        <v>598</v>
      </c>
      <c r="D22" s="299">
        <v>1013</v>
      </c>
      <c r="E22" s="359">
        <f>E23+E24+E25+E29+E30+E31+E32+E33</f>
        <v>572133</v>
      </c>
      <c r="F22" s="358">
        <f>F23+F24+F25+F29+F30+F31+F32+F33</f>
        <v>741071</v>
      </c>
      <c r="G22" s="358">
        <f>G23+G24+G25+G29+G30+G31+G32+G33</f>
        <v>129260</v>
      </c>
      <c r="H22" s="358">
        <f>H23+H24+H25+H29+H30+H31+H32+H33</f>
        <v>89630</v>
      </c>
      <c r="I22" s="302">
        <f t="shared" si="0"/>
        <v>0.69340863376141115</v>
      </c>
    </row>
    <row r="23" spans="1:9" ht="20.100000000000001" customHeight="1">
      <c r="A23" s="83"/>
      <c r="B23" s="288">
        <v>50</v>
      </c>
      <c r="C23" s="198" t="s">
        <v>599</v>
      </c>
      <c r="D23" s="289">
        <v>1014</v>
      </c>
      <c r="E23" s="199"/>
      <c r="F23" s="291"/>
      <c r="G23" s="291"/>
      <c r="H23" s="291"/>
      <c r="I23" s="200" t="str">
        <f t="shared" si="0"/>
        <v xml:space="preserve">  </v>
      </c>
    </row>
    <row r="24" spans="1:9" ht="20.100000000000001" customHeight="1">
      <c r="A24" s="83"/>
      <c r="B24" s="288">
        <v>51</v>
      </c>
      <c r="C24" s="198" t="s">
        <v>600</v>
      </c>
      <c r="D24" s="289">
        <v>1015</v>
      </c>
      <c r="E24" s="199">
        <v>49968</v>
      </c>
      <c r="F24" s="291">
        <v>92000</v>
      </c>
      <c r="G24" s="291">
        <v>13800</v>
      </c>
      <c r="H24" s="291">
        <v>8503</v>
      </c>
      <c r="I24" s="200">
        <f t="shared" si="0"/>
        <v>0.61615942028985504</v>
      </c>
    </row>
    <row r="25" spans="1:9" ht="25.5" customHeight="1">
      <c r="A25" s="83"/>
      <c r="B25" s="288">
        <v>52</v>
      </c>
      <c r="C25" s="198" t="s">
        <v>601</v>
      </c>
      <c r="D25" s="289">
        <v>1016</v>
      </c>
      <c r="E25" s="199">
        <f>E26+E27+E28</f>
        <v>298969</v>
      </c>
      <c r="F25" s="291">
        <f>F26+F27+F28</f>
        <v>395701</v>
      </c>
      <c r="G25" s="291">
        <f>G26+G27+G28</f>
        <v>89480</v>
      </c>
      <c r="H25" s="291">
        <f>H26+H27+H28</f>
        <v>66790</v>
      </c>
      <c r="I25" s="200">
        <f t="shared" si="0"/>
        <v>0.74642378185069291</v>
      </c>
    </row>
    <row r="26" spans="1:9" ht="20.100000000000001" customHeight="1">
      <c r="A26" s="83"/>
      <c r="B26" s="288">
        <v>520</v>
      </c>
      <c r="C26" s="198" t="s">
        <v>602</v>
      </c>
      <c r="D26" s="289">
        <v>1017</v>
      </c>
      <c r="E26" s="199">
        <v>238382</v>
      </c>
      <c r="F26" s="291">
        <v>310594</v>
      </c>
      <c r="G26" s="291">
        <v>72885</v>
      </c>
      <c r="H26" s="291">
        <v>54908</v>
      </c>
      <c r="I26" s="200">
        <f t="shared" si="0"/>
        <v>0.75335116965081983</v>
      </c>
    </row>
    <row r="27" spans="1:9" ht="20.100000000000001" customHeight="1">
      <c r="A27" s="83"/>
      <c r="B27" s="288">
        <v>521</v>
      </c>
      <c r="C27" s="198" t="s">
        <v>603</v>
      </c>
      <c r="D27" s="289">
        <v>1018</v>
      </c>
      <c r="E27" s="199">
        <v>36115</v>
      </c>
      <c r="F27" s="291">
        <v>47055</v>
      </c>
      <c r="G27" s="291">
        <v>11042</v>
      </c>
      <c r="H27" s="291">
        <v>8318</v>
      </c>
      <c r="I27" s="200">
        <f t="shared" si="0"/>
        <v>0.75330556058685016</v>
      </c>
    </row>
    <row r="28" spans="1:9" ht="20.100000000000001" customHeight="1">
      <c r="A28" s="83"/>
      <c r="B28" s="288" t="s">
        <v>604</v>
      </c>
      <c r="C28" s="198" t="s">
        <v>605</v>
      </c>
      <c r="D28" s="289">
        <v>1019</v>
      </c>
      <c r="E28" s="199">
        <v>24472</v>
      </c>
      <c r="F28" s="291">
        <v>38052</v>
      </c>
      <c r="G28" s="291">
        <v>5553</v>
      </c>
      <c r="H28" s="291">
        <v>3564</v>
      </c>
      <c r="I28" s="200">
        <f t="shared" si="0"/>
        <v>0.64181523500810378</v>
      </c>
    </row>
    <row r="29" spans="1:9" ht="20.100000000000001" customHeight="1">
      <c r="A29" s="83"/>
      <c r="B29" s="288">
        <v>540</v>
      </c>
      <c r="C29" s="198" t="s">
        <v>606</v>
      </c>
      <c r="D29" s="289">
        <v>1020</v>
      </c>
      <c r="E29" s="199">
        <v>25251</v>
      </c>
      <c r="F29" s="291">
        <v>30000</v>
      </c>
      <c r="G29" s="291"/>
      <c r="H29" s="291"/>
      <c r="I29" s="200" t="str">
        <f t="shared" si="0"/>
        <v xml:space="preserve">  </v>
      </c>
    </row>
    <row r="30" spans="1:9" ht="25.5" customHeight="1">
      <c r="A30" s="83"/>
      <c r="B30" s="288" t="s">
        <v>607</v>
      </c>
      <c r="C30" s="198" t="s">
        <v>608</v>
      </c>
      <c r="D30" s="289">
        <v>1021</v>
      </c>
      <c r="E30" s="199"/>
      <c r="F30" s="291"/>
      <c r="G30" s="291"/>
      <c r="H30" s="291"/>
      <c r="I30" s="200" t="str">
        <f t="shared" si="0"/>
        <v xml:space="preserve">  </v>
      </c>
    </row>
    <row r="31" spans="1:9" ht="20.100000000000001" customHeight="1">
      <c r="A31" s="83"/>
      <c r="B31" s="288">
        <v>53</v>
      </c>
      <c r="C31" s="198" t="s">
        <v>609</v>
      </c>
      <c r="D31" s="289">
        <v>1022</v>
      </c>
      <c r="E31" s="199">
        <v>161995</v>
      </c>
      <c r="F31" s="291">
        <v>172000</v>
      </c>
      <c r="G31" s="291">
        <v>15480</v>
      </c>
      <c r="H31" s="291">
        <v>9558</v>
      </c>
      <c r="I31" s="200">
        <f t="shared" si="0"/>
        <v>0.61744186046511629</v>
      </c>
    </row>
    <row r="32" spans="1:9" ht="20.100000000000001" customHeight="1">
      <c r="A32" s="83"/>
      <c r="B32" s="288" t="s">
        <v>610</v>
      </c>
      <c r="C32" s="198" t="s">
        <v>611</v>
      </c>
      <c r="D32" s="289">
        <v>1023</v>
      </c>
      <c r="E32" s="199">
        <v>10958</v>
      </c>
      <c r="F32" s="291">
        <v>13000</v>
      </c>
      <c r="G32" s="291"/>
      <c r="H32" s="291"/>
      <c r="I32" s="200" t="str">
        <f t="shared" si="0"/>
        <v xml:space="preserve">  </v>
      </c>
    </row>
    <row r="33" spans="1:9" ht="20.100000000000001" customHeight="1">
      <c r="A33" s="83"/>
      <c r="B33" s="288">
        <v>55</v>
      </c>
      <c r="C33" s="198" t="s">
        <v>612</v>
      </c>
      <c r="D33" s="289">
        <v>1024</v>
      </c>
      <c r="E33" s="199">
        <v>24992</v>
      </c>
      <c r="F33" s="291">
        <v>38370</v>
      </c>
      <c r="G33" s="291">
        <v>10500</v>
      </c>
      <c r="H33" s="291">
        <v>4779</v>
      </c>
      <c r="I33" s="200">
        <f t="shared" si="0"/>
        <v>0.45514285714285713</v>
      </c>
    </row>
    <row r="34" spans="1:9" ht="20.100000000000001" customHeight="1">
      <c r="A34" s="83"/>
      <c r="B34" s="297"/>
      <c r="C34" s="298" t="s">
        <v>613</v>
      </c>
      <c r="D34" s="299">
        <v>1025</v>
      </c>
      <c r="E34" s="359"/>
      <c r="F34" s="358">
        <f>F9-F22</f>
        <v>13079</v>
      </c>
      <c r="G34" s="358"/>
      <c r="H34" s="300"/>
      <c r="I34" s="302" t="str">
        <f t="shared" si="0"/>
        <v xml:space="preserve">  </v>
      </c>
    </row>
    <row r="35" spans="1:9" ht="20.100000000000001" customHeight="1">
      <c r="A35" s="83"/>
      <c r="B35" s="297"/>
      <c r="C35" s="298" t="s">
        <v>614</v>
      </c>
      <c r="D35" s="299">
        <v>1026</v>
      </c>
      <c r="E35" s="359">
        <f>E22-E9</f>
        <v>43772</v>
      </c>
      <c r="F35" s="300"/>
      <c r="G35" s="358">
        <f>G22-G9</f>
        <v>27875</v>
      </c>
      <c r="H35" s="358">
        <f>H22-H9</f>
        <v>20170</v>
      </c>
      <c r="I35" s="302">
        <f t="shared" si="0"/>
        <v>0.72358744394618835</v>
      </c>
    </row>
    <row r="36" spans="1:9" ht="20.100000000000001" customHeight="1">
      <c r="A36" s="83"/>
      <c r="B36" s="496"/>
      <c r="C36" s="303" t="s">
        <v>615</v>
      </c>
      <c r="D36" s="498">
        <v>1027</v>
      </c>
      <c r="E36" s="522">
        <f>E38+E39+E40+E41</f>
        <v>0</v>
      </c>
      <c r="F36" s="520">
        <f>F38+F39+F40+F41</f>
        <v>0</v>
      </c>
      <c r="G36" s="520">
        <f>G38+G39+G40+G41</f>
        <v>0</v>
      </c>
      <c r="H36" s="530"/>
      <c r="I36" s="510" t="str">
        <f t="shared" si="0"/>
        <v xml:space="preserve">  </v>
      </c>
    </row>
    <row r="37" spans="1:9" ht="14.25" customHeight="1">
      <c r="A37" s="83"/>
      <c r="B37" s="496"/>
      <c r="C37" s="296" t="s">
        <v>616</v>
      </c>
      <c r="D37" s="498"/>
      <c r="E37" s="523"/>
      <c r="F37" s="502"/>
      <c r="G37" s="502"/>
      <c r="H37" s="531"/>
      <c r="I37" s="511" t="str">
        <f t="shared" si="0"/>
        <v xml:space="preserve">  </v>
      </c>
    </row>
    <row r="38" spans="1:9" ht="24" customHeight="1">
      <c r="A38" s="83"/>
      <c r="B38" s="288" t="s">
        <v>617</v>
      </c>
      <c r="C38" s="198" t="s">
        <v>618</v>
      </c>
      <c r="D38" s="289">
        <v>1028</v>
      </c>
      <c r="E38" s="199"/>
      <c r="F38" s="291"/>
      <c r="G38" s="291"/>
      <c r="H38" s="291"/>
      <c r="I38" s="200" t="str">
        <f t="shared" si="0"/>
        <v xml:space="preserve">  </v>
      </c>
    </row>
    <row r="39" spans="1:9" ht="20.100000000000001" customHeight="1">
      <c r="A39" s="83"/>
      <c r="B39" s="288">
        <v>662</v>
      </c>
      <c r="C39" s="198" t="s">
        <v>619</v>
      </c>
      <c r="D39" s="289">
        <v>1029</v>
      </c>
      <c r="E39" s="199">
        <v>0</v>
      </c>
      <c r="F39" s="291"/>
      <c r="G39" s="291"/>
      <c r="H39" s="291"/>
      <c r="I39" s="200" t="str">
        <f t="shared" si="0"/>
        <v xml:space="preserve">  </v>
      </c>
    </row>
    <row r="40" spans="1:9" ht="20.100000000000001" customHeight="1">
      <c r="A40" s="83"/>
      <c r="B40" s="288" t="s">
        <v>124</v>
      </c>
      <c r="C40" s="198" t="s">
        <v>620</v>
      </c>
      <c r="D40" s="289">
        <v>1030</v>
      </c>
      <c r="E40" s="199"/>
      <c r="F40" s="291"/>
      <c r="G40" s="291"/>
      <c r="H40" s="291"/>
      <c r="I40" s="200" t="str">
        <f t="shared" si="0"/>
        <v xml:space="preserve">  </v>
      </c>
    </row>
    <row r="41" spans="1:9" ht="20.100000000000001" customHeight="1">
      <c r="A41" s="83"/>
      <c r="B41" s="288" t="s">
        <v>621</v>
      </c>
      <c r="C41" s="198" t="s">
        <v>622</v>
      </c>
      <c r="D41" s="289">
        <v>1031</v>
      </c>
      <c r="E41" s="199"/>
      <c r="F41" s="291"/>
      <c r="G41" s="291"/>
      <c r="H41" s="291"/>
      <c r="I41" s="200" t="str">
        <f t="shared" si="0"/>
        <v xml:space="preserve">  </v>
      </c>
    </row>
    <row r="42" spans="1:9" ht="20.100000000000001" customHeight="1">
      <c r="A42" s="83"/>
      <c r="B42" s="496"/>
      <c r="C42" s="303" t="s">
        <v>623</v>
      </c>
      <c r="D42" s="498">
        <v>1032</v>
      </c>
      <c r="E42" s="521">
        <f>E44+E45+E46+E47</f>
        <v>735</v>
      </c>
      <c r="F42" s="520">
        <f>F44+F45+F46+F47</f>
        <v>6000</v>
      </c>
      <c r="G42" s="520">
        <f>G44+G45+G46+G47</f>
        <v>1450</v>
      </c>
      <c r="H42" s="520">
        <f>H44+H45+H46+H47</f>
        <v>77</v>
      </c>
      <c r="I42" s="510">
        <f t="shared" si="0"/>
        <v>5.3103448275862067E-2</v>
      </c>
    </row>
    <row r="43" spans="1:9" ht="20.100000000000001" customHeight="1">
      <c r="A43" s="83"/>
      <c r="B43" s="496"/>
      <c r="C43" s="296" t="s">
        <v>624</v>
      </c>
      <c r="D43" s="498"/>
      <c r="E43" s="500"/>
      <c r="F43" s="502"/>
      <c r="G43" s="502"/>
      <c r="H43" s="502"/>
      <c r="I43" s="511" t="str">
        <f t="shared" si="0"/>
        <v xml:space="preserve">  </v>
      </c>
    </row>
    <row r="44" spans="1:9" ht="27.75" customHeight="1">
      <c r="A44" s="83"/>
      <c r="B44" s="288" t="s">
        <v>625</v>
      </c>
      <c r="C44" s="198" t="s">
        <v>626</v>
      </c>
      <c r="D44" s="289">
        <v>1033</v>
      </c>
      <c r="E44" s="199"/>
      <c r="F44" s="291"/>
      <c r="G44" s="291"/>
      <c r="H44" s="291"/>
      <c r="I44" s="200" t="str">
        <f t="shared" si="0"/>
        <v xml:space="preserve">  </v>
      </c>
    </row>
    <row r="45" spans="1:9" ht="20.100000000000001" customHeight="1">
      <c r="A45" s="83"/>
      <c r="B45" s="288">
        <v>562</v>
      </c>
      <c r="C45" s="198" t="s">
        <v>627</v>
      </c>
      <c r="D45" s="289">
        <v>1034</v>
      </c>
      <c r="E45" s="199">
        <v>709</v>
      </c>
      <c r="F45" s="291">
        <v>5000</v>
      </c>
      <c r="G45" s="291">
        <v>1200</v>
      </c>
      <c r="H45" s="291">
        <v>77</v>
      </c>
      <c r="I45" s="200">
        <f t="shared" si="0"/>
        <v>6.4166666666666664E-2</v>
      </c>
    </row>
    <row r="46" spans="1:9" ht="20.100000000000001" customHeight="1">
      <c r="A46" s="83"/>
      <c r="B46" s="288" t="s">
        <v>125</v>
      </c>
      <c r="C46" s="198" t="s">
        <v>628</v>
      </c>
      <c r="D46" s="289">
        <v>1035</v>
      </c>
      <c r="E46" s="199"/>
      <c r="F46" s="291"/>
      <c r="G46" s="291"/>
      <c r="H46" s="291"/>
      <c r="I46" s="200" t="str">
        <f t="shared" si="0"/>
        <v xml:space="preserve">  </v>
      </c>
    </row>
    <row r="47" spans="1:9" ht="20.100000000000001" customHeight="1">
      <c r="A47" s="83"/>
      <c r="B47" s="288" t="s">
        <v>629</v>
      </c>
      <c r="C47" s="198" t="s">
        <v>630</v>
      </c>
      <c r="D47" s="289">
        <v>1036</v>
      </c>
      <c r="E47" s="199">
        <v>26</v>
      </c>
      <c r="F47" s="291">
        <v>1000</v>
      </c>
      <c r="G47" s="291">
        <v>250</v>
      </c>
      <c r="H47" s="291"/>
      <c r="I47" s="200">
        <f t="shared" si="0"/>
        <v>0</v>
      </c>
    </row>
    <row r="48" spans="1:9" ht="20.100000000000001" customHeight="1">
      <c r="A48" s="83"/>
      <c r="B48" s="288"/>
      <c r="C48" s="189" t="s">
        <v>631</v>
      </c>
      <c r="D48" s="289">
        <v>1037</v>
      </c>
      <c r="E48" s="199"/>
      <c r="F48" s="291"/>
      <c r="G48" s="291"/>
      <c r="H48" s="291"/>
      <c r="I48" s="200" t="str">
        <f t="shared" si="0"/>
        <v xml:space="preserve">  </v>
      </c>
    </row>
    <row r="49" spans="1:9" ht="20.100000000000001" customHeight="1">
      <c r="A49" s="83"/>
      <c r="B49" s="288"/>
      <c r="C49" s="189" t="s">
        <v>632</v>
      </c>
      <c r="D49" s="289">
        <v>1038</v>
      </c>
      <c r="E49" s="199">
        <f>E42-E36</f>
        <v>735</v>
      </c>
      <c r="F49" s="357">
        <f>F42-F36</f>
        <v>6000</v>
      </c>
      <c r="G49" s="357">
        <f>G42-G36</f>
        <v>1450</v>
      </c>
      <c r="H49" s="357">
        <f>H42-H36</f>
        <v>77</v>
      </c>
      <c r="I49" s="200">
        <f t="shared" si="0"/>
        <v>5.3103448275862067E-2</v>
      </c>
    </row>
    <row r="50" spans="1:9" ht="34.5" customHeight="1">
      <c r="A50" s="83"/>
      <c r="B50" s="288" t="s">
        <v>633</v>
      </c>
      <c r="C50" s="189" t="s">
        <v>634</v>
      </c>
      <c r="D50" s="289">
        <v>1039</v>
      </c>
      <c r="E50" s="199"/>
      <c r="F50" s="291"/>
      <c r="G50" s="291"/>
      <c r="H50" s="291"/>
      <c r="I50" s="200" t="str">
        <f t="shared" si="0"/>
        <v xml:space="preserve">  </v>
      </c>
    </row>
    <row r="51" spans="1:9" ht="35.25" customHeight="1">
      <c r="A51" s="83"/>
      <c r="B51" s="288" t="s">
        <v>635</v>
      </c>
      <c r="C51" s="189" t="s">
        <v>636</v>
      </c>
      <c r="D51" s="289">
        <v>1040</v>
      </c>
      <c r="E51" s="199"/>
      <c r="F51" s="291"/>
      <c r="G51" s="291"/>
      <c r="H51" s="291"/>
      <c r="I51" s="200" t="str">
        <f t="shared" si="0"/>
        <v xml:space="preserve">  </v>
      </c>
    </row>
    <row r="52" spans="1:9" ht="20.100000000000001" customHeight="1">
      <c r="A52" s="83"/>
      <c r="B52" s="297">
        <v>67</v>
      </c>
      <c r="C52" s="298" t="s">
        <v>637</v>
      </c>
      <c r="D52" s="299">
        <v>1041</v>
      </c>
      <c r="E52" s="301">
        <v>12129</v>
      </c>
      <c r="F52" s="300"/>
      <c r="G52" s="300"/>
      <c r="H52" s="300"/>
      <c r="I52" s="302" t="str">
        <f t="shared" si="0"/>
        <v xml:space="preserve">  </v>
      </c>
    </row>
    <row r="53" spans="1:9" ht="20.100000000000001" customHeight="1">
      <c r="A53" s="83"/>
      <c r="B53" s="297">
        <v>57</v>
      </c>
      <c r="C53" s="298" t="s">
        <v>638</v>
      </c>
      <c r="D53" s="299">
        <v>1042</v>
      </c>
      <c r="E53" s="301">
        <v>2670</v>
      </c>
      <c r="F53" s="300">
        <v>4500</v>
      </c>
      <c r="G53" s="300"/>
      <c r="H53" s="300">
        <v>481</v>
      </c>
      <c r="I53" s="302" t="str">
        <f t="shared" si="0"/>
        <v xml:space="preserve">  </v>
      </c>
    </row>
    <row r="54" spans="1:9" ht="20.100000000000001" customHeight="1">
      <c r="A54" s="83"/>
      <c r="B54" s="496"/>
      <c r="C54" s="303" t="s">
        <v>639</v>
      </c>
      <c r="D54" s="498">
        <v>1043</v>
      </c>
      <c r="E54" s="522">
        <f>E9+E36+E50+E52</f>
        <v>540490</v>
      </c>
      <c r="F54" s="530">
        <f>F9+F36+F50+F52</f>
        <v>754150</v>
      </c>
      <c r="G54" s="530">
        <f>G9+G36+G50+G52</f>
        <v>101385</v>
      </c>
      <c r="H54" s="530">
        <f>H9+H36+H50+H52</f>
        <v>69460</v>
      </c>
      <c r="I54" s="510">
        <f t="shared" si="0"/>
        <v>0.68511120974503137</v>
      </c>
    </row>
    <row r="55" spans="1:9" ht="12" customHeight="1">
      <c r="A55" s="83"/>
      <c r="B55" s="496"/>
      <c r="C55" s="296" t="s">
        <v>640</v>
      </c>
      <c r="D55" s="498"/>
      <c r="E55" s="523"/>
      <c r="F55" s="531"/>
      <c r="G55" s="531"/>
      <c r="H55" s="531"/>
      <c r="I55" s="511" t="str">
        <f t="shared" si="0"/>
        <v xml:space="preserve">  </v>
      </c>
    </row>
    <row r="56" spans="1:9" ht="20.100000000000001" customHeight="1">
      <c r="A56" s="83"/>
      <c r="B56" s="496"/>
      <c r="C56" s="303" t="s">
        <v>641</v>
      </c>
      <c r="D56" s="498">
        <v>1044</v>
      </c>
      <c r="E56" s="522">
        <f>E22+E42+E51+E53</f>
        <v>575538</v>
      </c>
      <c r="F56" s="530">
        <f>F22+F42+F51+F53</f>
        <v>751571</v>
      </c>
      <c r="G56" s="530">
        <f>G22+G42+G51+G53</f>
        <v>130710</v>
      </c>
      <c r="H56" s="530">
        <f>H22+H42+H51+H53</f>
        <v>90188</v>
      </c>
      <c r="I56" s="510">
        <f t="shared" si="0"/>
        <v>0.68998546400428429</v>
      </c>
    </row>
    <row r="57" spans="1:9" ht="13.5" customHeight="1">
      <c r="A57" s="83"/>
      <c r="B57" s="496"/>
      <c r="C57" s="296" t="s">
        <v>642</v>
      </c>
      <c r="D57" s="498"/>
      <c r="E57" s="523"/>
      <c r="F57" s="531"/>
      <c r="G57" s="531"/>
      <c r="H57" s="531"/>
      <c r="I57" s="511" t="str">
        <f t="shared" si="0"/>
        <v xml:space="preserve">  </v>
      </c>
    </row>
    <row r="58" spans="1:9" ht="20.100000000000001" customHeight="1">
      <c r="A58" s="83"/>
      <c r="B58" s="288"/>
      <c r="C58" s="189" t="s">
        <v>643</v>
      </c>
      <c r="D58" s="289">
        <v>1045</v>
      </c>
      <c r="E58" s="360"/>
      <c r="F58" s="357">
        <f>F54-F56</f>
        <v>2579</v>
      </c>
      <c r="G58" s="357"/>
      <c r="H58" s="291"/>
      <c r="I58" s="200" t="str">
        <f t="shared" si="0"/>
        <v xml:space="preserve">  </v>
      </c>
    </row>
    <row r="59" spans="1:9" ht="20.100000000000001" customHeight="1">
      <c r="A59" s="83"/>
      <c r="B59" s="288"/>
      <c r="C59" s="189" t="s">
        <v>644</v>
      </c>
      <c r="D59" s="289">
        <v>1046</v>
      </c>
      <c r="E59" s="360">
        <f>E56-E54</f>
        <v>35048</v>
      </c>
      <c r="F59" s="291"/>
      <c r="G59" s="357">
        <f>G56-G54</f>
        <v>29325</v>
      </c>
      <c r="H59" s="357">
        <f>H56-H54</f>
        <v>20728</v>
      </c>
      <c r="I59" s="200">
        <f t="shared" si="0"/>
        <v>0.70683716965046883</v>
      </c>
    </row>
    <row r="60" spans="1:9" ht="41.25" customHeight="1">
      <c r="A60" s="83"/>
      <c r="B60" s="288" t="s">
        <v>90</v>
      </c>
      <c r="C60" s="189" t="s">
        <v>645</v>
      </c>
      <c r="D60" s="289">
        <v>1047</v>
      </c>
      <c r="E60" s="199"/>
      <c r="F60" s="291"/>
      <c r="G60" s="291"/>
      <c r="H60" s="291"/>
      <c r="I60" s="200" t="str">
        <f t="shared" si="0"/>
        <v xml:space="preserve">  </v>
      </c>
    </row>
    <row r="61" spans="1:9" ht="45" customHeight="1">
      <c r="A61" s="83"/>
      <c r="B61" s="288" t="s">
        <v>646</v>
      </c>
      <c r="C61" s="189" t="s">
        <v>647</v>
      </c>
      <c r="D61" s="289">
        <v>1048</v>
      </c>
      <c r="E61" s="199"/>
      <c r="F61" s="291"/>
      <c r="G61" s="291"/>
      <c r="H61" s="291"/>
      <c r="I61" s="200" t="str">
        <f t="shared" si="0"/>
        <v xml:space="preserve">  </v>
      </c>
    </row>
    <row r="62" spans="1:9" ht="20.100000000000001" customHeight="1">
      <c r="A62" s="83"/>
      <c r="B62" s="524"/>
      <c r="C62" s="194" t="s">
        <v>648</v>
      </c>
      <c r="D62" s="525">
        <v>1049</v>
      </c>
      <c r="E62" s="526"/>
      <c r="F62" s="528">
        <f>F58-F59+F60-F61</f>
        <v>2579</v>
      </c>
      <c r="G62" s="528"/>
      <c r="H62" s="536"/>
      <c r="I62" s="534" t="str">
        <f t="shared" si="0"/>
        <v xml:space="preserve">  </v>
      </c>
    </row>
    <row r="63" spans="1:9" ht="12.75" customHeight="1">
      <c r="A63" s="83"/>
      <c r="B63" s="524"/>
      <c r="C63" s="195" t="s">
        <v>669</v>
      </c>
      <c r="D63" s="525"/>
      <c r="E63" s="527"/>
      <c r="F63" s="529"/>
      <c r="G63" s="529"/>
      <c r="H63" s="537"/>
      <c r="I63" s="535" t="str">
        <f t="shared" si="0"/>
        <v xml:space="preserve">  </v>
      </c>
    </row>
    <row r="64" spans="1:9" ht="20.100000000000001" customHeight="1">
      <c r="A64" s="83"/>
      <c r="B64" s="524"/>
      <c r="C64" s="194" t="s">
        <v>649</v>
      </c>
      <c r="D64" s="525">
        <v>1050</v>
      </c>
      <c r="E64" s="526">
        <f>E59-E58+E61-E60</f>
        <v>35048</v>
      </c>
      <c r="F64" s="528"/>
      <c r="G64" s="528">
        <f>G59-G58+G61-G60</f>
        <v>29325</v>
      </c>
      <c r="H64" s="528">
        <f>H59-H58+H61-H60</f>
        <v>20728</v>
      </c>
      <c r="I64" s="532">
        <f t="shared" si="0"/>
        <v>0.70683716965046883</v>
      </c>
    </row>
    <row r="65" spans="1:9" ht="14.25" customHeight="1">
      <c r="A65" s="83"/>
      <c r="B65" s="524"/>
      <c r="C65" s="195" t="s">
        <v>650</v>
      </c>
      <c r="D65" s="525"/>
      <c r="E65" s="527"/>
      <c r="F65" s="529"/>
      <c r="G65" s="529"/>
      <c r="H65" s="529"/>
      <c r="I65" s="533" t="str">
        <f t="shared" si="0"/>
        <v xml:space="preserve">  </v>
      </c>
    </row>
    <row r="66" spans="1:9" ht="20.100000000000001" customHeight="1">
      <c r="A66" s="83"/>
      <c r="B66" s="288"/>
      <c r="C66" s="189" t="s">
        <v>651</v>
      </c>
      <c r="D66" s="289"/>
      <c r="E66" s="199"/>
      <c r="F66" s="291"/>
      <c r="G66" s="291"/>
      <c r="H66" s="291"/>
      <c r="I66" s="200" t="str">
        <f t="shared" si="0"/>
        <v xml:space="preserve">  </v>
      </c>
    </row>
    <row r="67" spans="1:9" ht="20.100000000000001" customHeight="1">
      <c r="A67" s="83"/>
      <c r="B67" s="288">
        <v>721</v>
      </c>
      <c r="C67" s="198" t="s">
        <v>652</v>
      </c>
      <c r="D67" s="289">
        <v>1051</v>
      </c>
      <c r="E67" s="199"/>
      <c r="F67" s="291"/>
      <c r="G67" s="291"/>
      <c r="H67" s="291"/>
      <c r="I67" s="200" t="str">
        <f t="shared" si="0"/>
        <v xml:space="preserve">  </v>
      </c>
    </row>
    <row r="68" spans="1:9" ht="20.100000000000001" customHeight="1">
      <c r="A68" s="83"/>
      <c r="B68" s="288" t="s">
        <v>653</v>
      </c>
      <c r="C68" s="198" t="s">
        <v>654</v>
      </c>
      <c r="D68" s="289">
        <v>1052</v>
      </c>
      <c r="E68" s="199"/>
      <c r="F68" s="291"/>
      <c r="G68" s="291"/>
      <c r="H68" s="291"/>
      <c r="I68" s="200" t="str">
        <f t="shared" si="0"/>
        <v xml:space="preserve">  </v>
      </c>
    </row>
    <row r="69" spans="1:9" ht="20.100000000000001" customHeight="1">
      <c r="A69" s="83"/>
      <c r="B69" s="288" t="s">
        <v>655</v>
      </c>
      <c r="C69" s="198" t="s">
        <v>656</v>
      </c>
      <c r="D69" s="289">
        <v>1053</v>
      </c>
      <c r="E69" s="199">
        <v>4557</v>
      </c>
      <c r="F69" s="291"/>
      <c r="G69" s="291"/>
      <c r="H69" s="291"/>
      <c r="I69" s="200" t="str">
        <f t="shared" si="0"/>
        <v xml:space="preserve">  </v>
      </c>
    </row>
    <row r="70" spans="1:9" ht="20.100000000000001" customHeight="1">
      <c r="A70" s="83"/>
      <c r="B70" s="288">
        <v>723</v>
      </c>
      <c r="C70" s="189" t="s">
        <v>657</v>
      </c>
      <c r="D70" s="289">
        <v>1054</v>
      </c>
      <c r="E70" s="199"/>
      <c r="F70" s="291"/>
      <c r="G70" s="291"/>
      <c r="H70" s="291"/>
      <c r="I70" s="200" t="str">
        <f t="shared" si="0"/>
        <v xml:space="preserve">  </v>
      </c>
    </row>
    <row r="71" spans="1:9" ht="20.100000000000001" customHeight="1">
      <c r="A71" s="83"/>
      <c r="B71" s="496"/>
      <c r="C71" s="303" t="s">
        <v>658</v>
      </c>
      <c r="D71" s="498">
        <v>1055</v>
      </c>
      <c r="E71" s="521"/>
      <c r="F71" s="520">
        <f>F62-F64-F67-F68+F69-F70</f>
        <v>2579</v>
      </c>
      <c r="G71" s="520"/>
      <c r="H71" s="530"/>
      <c r="I71" s="510" t="str">
        <f t="shared" si="0"/>
        <v xml:space="preserve">  </v>
      </c>
    </row>
    <row r="72" spans="1:9" ht="14.25" customHeight="1">
      <c r="A72" s="83"/>
      <c r="B72" s="496"/>
      <c r="C72" s="296" t="s">
        <v>659</v>
      </c>
      <c r="D72" s="498"/>
      <c r="E72" s="500"/>
      <c r="F72" s="502"/>
      <c r="G72" s="502"/>
      <c r="H72" s="531"/>
      <c r="I72" s="511" t="str">
        <f t="shared" si="0"/>
        <v xml:space="preserve">  </v>
      </c>
    </row>
    <row r="73" spans="1:9" ht="20.100000000000001" customHeight="1">
      <c r="A73" s="83"/>
      <c r="B73" s="496"/>
      <c r="C73" s="303" t="s">
        <v>660</v>
      </c>
      <c r="D73" s="498">
        <v>1056</v>
      </c>
      <c r="E73" s="521">
        <f>E64-E62+E67+E68-E69+E70</f>
        <v>30491</v>
      </c>
      <c r="F73" s="520"/>
      <c r="G73" s="520">
        <f>G64-G62+G67+G68-G69+G70</f>
        <v>29325</v>
      </c>
      <c r="H73" s="520">
        <f>H64-H62+H67+H68-H69+H70</f>
        <v>20728</v>
      </c>
      <c r="I73" s="510">
        <f t="shared" si="0"/>
        <v>0.70683716965046883</v>
      </c>
    </row>
    <row r="74" spans="1:9" ht="14.25" customHeight="1">
      <c r="A74" s="83"/>
      <c r="B74" s="496"/>
      <c r="C74" s="296" t="s">
        <v>661</v>
      </c>
      <c r="D74" s="498"/>
      <c r="E74" s="500"/>
      <c r="F74" s="502"/>
      <c r="G74" s="502"/>
      <c r="H74" s="502"/>
      <c r="I74" s="511" t="str">
        <f t="shared" si="0"/>
        <v xml:space="preserve">  </v>
      </c>
    </row>
    <row r="75" spans="1:9" ht="20.100000000000001" customHeight="1">
      <c r="A75" s="83"/>
      <c r="B75" s="288"/>
      <c r="C75" s="198" t="s">
        <v>662</v>
      </c>
      <c r="D75" s="289">
        <v>1057</v>
      </c>
      <c r="E75" s="199"/>
      <c r="F75" s="291"/>
      <c r="G75" s="291"/>
      <c r="H75" s="291"/>
      <c r="I75" s="200" t="str">
        <f t="shared" ref="I75:I81" si="1">IFERROR(H75/G75,"  ")</f>
        <v xml:space="preserve">  </v>
      </c>
    </row>
    <row r="76" spans="1:9" ht="20.100000000000001" customHeight="1">
      <c r="A76" s="83"/>
      <c r="B76" s="288"/>
      <c r="C76" s="198" t="s">
        <v>663</v>
      </c>
      <c r="D76" s="289">
        <v>1058</v>
      </c>
      <c r="E76" s="199"/>
      <c r="F76" s="291"/>
      <c r="G76" s="291"/>
      <c r="H76" s="291"/>
      <c r="I76" s="200" t="str">
        <f t="shared" si="1"/>
        <v xml:space="preserve">  </v>
      </c>
    </row>
    <row r="77" spans="1:9" ht="20.100000000000001" customHeight="1">
      <c r="A77" s="83"/>
      <c r="B77" s="288"/>
      <c r="C77" s="198" t="s">
        <v>664</v>
      </c>
      <c r="D77" s="289">
        <v>1059</v>
      </c>
      <c r="E77" s="199"/>
      <c r="F77" s="291"/>
      <c r="G77" s="291"/>
      <c r="H77" s="291"/>
      <c r="I77" s="200" t="str">
        <f t="shared" si="1"/>
        <v xml:space="preserve">  </v>
      </c>
    </row>
    <row r="78" spans="1:9" ht="20.100000000000001" customHeight="1">
      <c r="A78" s="83"/>
      <c r="B78" s="288"/>
      <c r="C78" s="198" t="s">
        <v>665</v>
      </c>
      <c r="D78" s="289">
        <v>1060</v>
      </c>
      <c r="E78" s="199"/>
      <c r="F78" s="291"/>
      <c r="G78" s="291"/>
      <c r="H78" s="291"/>
      <c r="I78" s="200" t="str">
        <f t="shared" si="1"/>
        <v xml:space="preserve">  </v>
      </c>
    </row>
    <row r="79" spans="1:9" ht="20.100000000000001" customHeight="1">
      <c r="A79" s="83"/>
      <c r="B79" s="288"/>
      <c r="C79" s="198" t="s">
        <v>666</v>
      </c>
      <c r="D79" s="289"/>
      <c r="E79" s="199"/>
      <c r="F79" s="291"/>
      <c r="G79" s="291"/>
      <c r="H79" s="291"/>
      <c r="I79" s="200" t="str">
        <f t="shared" si="1"/>
        <v xml:space="preserve">  </v>
      </c>
    </row>
    <row r="80" spans="1:9" ht="20.100000000000001" customHeight="1">
      <c r="A80" s="83"/>
      <c r="B80" s="288"/>
      <c r="C80" s="198" t="s">
        <v>667</v>
      </c>
      <c r="D80" s="289">
        <v>1061</v>
      </c>
      <c r="E80" s="199"/>
      <c r="F80" s="291"/>
      <c r="G80" s="291"/>
      <c r="H80" s="291"/>
      <c r="I80" s="200" t="str">
        <f t="shared" si="1"/>
        <v xml:space="preserve">  </v>
      </c>
    </row>
    <row r="81" spans="1:9" ht="20.100000000000001" customHeight="1" thickBot="1">
      <c r="A81" s="83"/>
      <c r="B81" s="208"/>
      <c r="C81" s="290" t="s">
        <v>668</v>
      </c>
      <c r="D81" s="287">
        <v>1062</v>
      </c>
      <c r="E81" s="356"/>
      <c r="F81" s="293"/>
      <c r="G81" s="293"/>
      <c r="H81" s="293"/>
      <c r="I81" s="206" t="str">
        <f t="shared" si="1"/>
        <v xml:space="preserve">  </v>
      </c>
    </row>
    <row r="82" spans="1:9">
      <c r="B82" s="219"/>
      <c r="G82" s="13"/>
      <c r="H82" s="13"/>
      <c r="I82" s="13"/>
    </row>
    <row r="83" spans="1:9">
      <c r="B83" s="175" t="s">
        <v>573</v>
      </c>
      <c r="G83" s="13"/>
      <c r="H83" s="13"/>
      <c r="I83" s="13"/>
    </row>
    <row r="84" spans="1:9">
      <c r="G84" s="13"/>
      <c r="H84" s="13"/>
      <c r="I84" s="13"/>
    </row>
    <row r="85" spans="1:9">
      <c r="G85" s="13"/>
      <c r="H85" s="13"/>
      <c r="I85" s="13"/>
    </row>
    <row r="86" spans="1:9">
      <c r="G86" s="13"/>
      <c r="H86" s="13"/>
      <c r="I86" s="13"/>
    </row>
    <row r="87" spans="1:9">
      <c r="G87" s="13"/>
      <c r="H87" s="13"/>
      <c r="I87" s="13"/>
    </row>
    <row r="88" spans="1:9">
      <c r="G88" s="13"/>
      <c r="H88" s="13"/>
      <c r="I88" s="13"/>
    </row>
    <row r="89" spans="1:9">
      <c r="G89" s="13"/>
      <c r="H89" s="13"/>
      <c r="I89" s="13"/>
    </row>
    <row r="90" spans="1:9">
      <c r="G90" s="13"/>
      <c r="H90" s="13"/>
      <c r="I90" s="13"/>
    </row>
    <row r="91" spans="1:9">
      <c r="G91" s="13"/>
      <c r="H91" s="13"/>
      <c r="I91" s="13"/>
    </row>
    <row r="92" spans="1:9">
      <c r="G92" s="13"/>
      <c r="H92" s="13"/>
      <c r="I92" s="13"/>
    </row>
    <row r="93" spans="1:9">
      <c r="G93" s="13"/>
      <c r="H93" s="13"/>
      <c r="I93" s="13"/>
    </row>
    <row r="94" spans="1:9">
      <c r="G94" s="13"/>
      <c r="H94" s="13"/>
      <c r="I94" s="13"/>
    </row>
    <row r="95" spans="1:9">
      <c r="G95" s="13"/>
      <c r="H95" s="13"/>
      <c r="I95" s="13"/>
    </row>
    <row r="96" spans="1:9">
      <c r="G96" s="13"/>
      <c r="H96" s="13"/>
      <c r="I96" s="13"/>
    </row>
    <row r="97" spans="7:9">
      <c r="G97" s="13"/>
      <c r="H97" s="13"/>
      <c r="I97" s="13"/>
    </row>
    <row r="98" spans="7:9">
      <c r="G98" s="13"/>
      <c r="H98" s="13"/>
      <c r="I98" s="13"/>
    </row>
    <row r="99" spans="7:9">
      <c r="G99" s="13"/>
      <c r="H99" s="13"/>
      <c r="I99" s="13"/>
    </row>
    <row r="100" spans="7:9">
      <c r="G100" s="13"/>
      <c r="H100" s="13"/>
      <c r="I100" s="13"/>
    </row>
    <row r="101" spans="7:9">
      <c r="G101" s="13"/>
      <c r="H101" s="13"/>
      <c r="I101" s="13"/>
    </row>
    <row r="102" spans="7:9">
      <c r="G102" s="13"/>
      <c r="H102" s="13"/>
      <c r="I102" s="13"/>
    </row>
    <row r="103" spans="7:9">
      <c r="G103" s="13"/>
      <c r="H103" s="13"/>
      <c r="I103" s="13"/>
    </row>
    <row r="104" spans="7:9">
      <c r="G104" s="13"/>
      <c r="H104" s="13"/>
      <c r="I104" s="13"/>
    </row>
    <row r="105" spans="7:9">
      <c r="G105" s="13"/>
      <c r="H105" s="13"/>
      <c r="I105" s="13"/>
    </row>
    <row r="106" spans="7:9">
      <c r="G106" s="13"/>
      <c r="H106" s="13"/>
      <c r="I106" s="13"/>
    </row>
    <row r="107" spans="7:9">
      <c r="G107" s="13"/>
      <c r="H107" s="13"/>
      <c r="I107" s="13"/>
    </row>
    <row r="108" spans="7:9">
      <c r="G108" s="13"/>
      <c r="H108" s="13"/>
      <c r="I108" s="13"/>
    </row>
    <row r="109" spans="7:9">
      <c r="G109" s="13"/>
      <c r="H109" s="13"/>
      <c r="I109" s="13"/>
    </row>
    <row r="110" spans="7:9">
      <c r="G110" s="13"/>
      <c r="H110" s="13"/>
      <c r="I110" s="13"/>
    </row>
    <row r="111" spans="7:9">
      <c r="G111" s="13"/>
      <c r="H111" s="13"/>
      <c r="I111" s="13"/>
    </row>
    <row r="112" spans="7:9">
      <c r="G112" s="13"/>
      <c r="H112" s="13"/>
      <c r="I112" s="13"/>
    </row>
    <row r="113" spans="7:9">
      <c r="G113" s="13"/>
      <c r="H113" s="13"/>
      <c r="I113" s="13"/>
    </row>
    <row r="114" spans="7:9">
      <c r="G114" s="13"/>
      <c r="H114" s="13"/>
      <c r="I114" s="13"/>
    </row>
    <row r="115" spans="7:9">
      <c r="G115" s="13"/>
      <c r="H115" s="13"/>
      <c r="I115" s="13"/>
    </row>
    <row r="116" spans="7:9">
      <c r="G116" s="13"/>
      <c r="H116" s="13"/>
      <c r="I116" s="13"/>
    </row>
    <row r="117" spans="7:9">
      <c r="G117" s="13"/>
      <c r="H117" s="13"/>
      <c r="I117" s="13"/>
    </row>
    <row r="118" spans="7:9">
      <c r="G118" s="13"/>
      <c r="H118" s="13"/>
      <c r="I118" s="13"/>
    </row>
    <row r="119" spans="7:9">
      <c r="G119" s="13"/>
      <c r="H119" s="13"/>
      <c r="I119" s="13"/>
    </row>
    <row r="120" spans="7:9">
      <c r="G120" s="13"/>
      <c r="H120" s="13"/>
      <c r="I120" s="13"/>
    </row>
    <row r="121" spans="7:9">
      <c r="G121" s="13"/>
      <c r="H121" s="13"/>
      <c r="I121" s="13"/>
    </row>
    <row r="122" spans="7:9">
      <c r="G122" s="13"/>
      <c r="H122" s="13"/>
      <c r="I122" s="13"/>
    </row>
    <row r="123" spans="7:9">
      <c r="G123" s="13"/>
      <c r="H123" s="13"/>
      <c r="I123" s="13"/>
    </row>
    <row r="124" spans="7:9">
      <c r="G124" s="13"/>
      <c r="H124" s="13"/>
      <c r="I124" s="13"/>
    </row>
    <row r="125" spans="7:9">
      <c r="G125" s="13"/>
      <c r="H125" s="13"/>
      <c r="I125" s="13"/>
    </row>
    <row r="126" spans="7:9">
      <c r="G126" s="13"/>
      <c r="H126" s="13"/>
      <c r="I126" s="13"/>
    </row>
    <row r="127" spans="7:9">
      <c r="G127" s="13"/>
      <c r="H127" s="13"/>
      <c r="I127" s="13"/>
    </row>
    <row r="128" spans="7:9">
      <c r="G128" s="13"/>
      <c r="H128" s="13"/>
      <c r="I128" s="13"/>
    </row>
    <row r="129" spans="7:9">
      <c r="G129" s="13"/>
      <c r="H129" s="13"/>
      <c r="I129" s="13"/>
    </row>
    <row r="130" spans="7:9">
      <c r="G130" s="13"/>
      <c r="H130" s="13"/>
      <c r="I130" s="13"/>
    </row>
    <row r="131" spans="7:9">
      <c r="G131" s="13"/>
      <c r="H131" s="13"/>
      <c r="I131" s="13"/>
    </row>
    <row r="132" spans="7:9">
      <c r="G132" s="13"/>
      <c r="H132" s="13"/>
      <c r="I132" s="13"/>
    </row>
    <row r="133" spans="7:9">
      <c r="G133" s="13"/>
      <c r="H133" s="13"/>
      <c r="I133" s="13"/>
    </row>
    <row r="134" spans="7:9">
      <c r="G134" s="13"/>
      <c r="H134" s="13"/>
      <c r="I134" s="13"/>
    </row>
    <row r="135" spans="7:9">
      <c r="G135" s="13"/>
      <c r="H135" s="13"/>
      <c r="I135" s="13"/>
    </row>
    <row r="136" spans="7:9">
      <c r="G136" s="13"/>
      <c r="H136" s="13"/>
      <c r="I136" s="13"/>
    </row>
    <row r="137" spans="7:9">
      <c r="G137" s="13"/>
      <c r="H137" s="13"/>
      <c r="I137" s="13"/>
    </row>
    <row r="138" spans="7:9">
      <c r="G138" s="13"/>
      <c r="H138" s="13"/>
      <c r="I138" s="13"/>
    </row>
    <row r="139" spans="7:9">
      <c r="G139" s="13"/>
      <c r="H139" s="13"/>
      <c r="I139" s="13"/>
    </row>
    <row r="140" spans="7:9">
      <c r="G140" s="13"/>
      <c r="H140" s="13"/>
      <c r="I140" s="13"/>
    </row>
    <row r="141" spans="7:9">
      <c r="G141" s="13"/>
      <c r="H141" s="13"/>
      <c r="I141" s="13"/>
    </row>
    <row r="142" spans="7:9">
      <c r="G142" s="13"/>
      <c r="H142" s="13"/>
      <c r="I142" s="13"/>
    </row>
    <row r="143" spans="7:9">
      <c r="G143" s="13"/>
      <c r="H143" s="13"/>
      <c r="I143" s="13"/>
    </row>
    <row r="144" spans="7:9">
      <c r="G144" s="13"/>
      <c r="H144" s="13"/>
      <c r="I144" s="13"/>
    </row>
    <row r="145" spans="7:9">
      <c r="G145" s="13"/>
      <c r="H145" s="13"/>
      <c r="I145" s="13"/>
    </row>
    <row r="146" spans="7:9">
      <c r="G146" s="13"/>
      <c r="H146" s="13"/>
      <c r="I146" s="13"/>
    </row>
    <row r="147" spans="7:9">
      <c r="G147" s="13"/>
      <c r="H147" s="13"/>
      <c r="I147" s="13"/>
    </row>
    <row r="148" spans="7:9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2:W32"/>
  <sheetViews>
    <sheetView showGridLines="0" zoomScale="75" zoomScaleNormal="75" workbookViewId="0">
      <selection activeCell="V11" sqref="V11"/>
    </sheetView>
  </sheetViews>
  <sheetFormatPr defaultColWidth="9.140625" defaultRowHeight="15.7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>
      <c r="V2" s="163" t="s">
        <v>203</v>
      </c>
    </row>
    <row r="3" spans="1:22">
      <c r="A3" s="8"/>
    </row>
    <row r="4" spans="1:22" ht="20.25">
      <c r="A4" s="8"/>
      <c r="B4" s="659" t="s">
        <v>49</v>
      </c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</row>
    <row r="5" spans="1:22" ht="16.5" thickBot="1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>
      <c r="B6" s="736" t="s">
        <v>19</v>
      </c>
      <c r="C6" s="738" t="s">
        <v>20</v>
      </c>
      <c r="D6" s="740" t="s">
        <v>21</v>
      </c>
      <c r="E6" s="730" t="s">
        <v>199</v>
      </c>
      <c r="F6" s="730" t="s">
        <v>210</v>
      </c>
      <c r="G6" s="730" t="s">
        <v>806</v>
      </c>
      <c r="H6" s="730" t="s">
        <v>807</v>
      </c>
      <c r="I6" s="730" t="s">
        <v>233</v>
      </c>
      <c r="J6" s="730" t="s">
        <v>22</v>
      </c>
      <c r="K6" s="730" t="s">
        <v>234</v>
      </c>
      <c r="L6" s="730" t="s">
        <v>23</v>
      </c>
      <c r="M6" s="730" t="s">
        <v>24</v>
      </c>
      <c r="N6" s="730" t="s">
        <v>25</v>
      </c>
      <c r="O6" s="742" t="s">
        <v>51</v>
      </c>
      <c r="P6" s="743"/>
      <c r="Q6" s="743"/>
      <c r="R6" s="743"/>
      <c r="S6" s="743"/>
      <c r="T6" s="743"/>
      <c r="U6" s="743"/>
      <c r="V6" s="744"/>
    </row>
    <row r="7" spans="1:22" ht="48.75" customHeight="1" thickBot="1">
      <c r="B7" s="737"/>
      <c r="C7" s="739"/>
      <c r="D7" s="741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135" t="s">
        <v>26</v>
      </c>
      <c r="P7" s="135" t="s">
        <v>27</v>
      </c>
      <c r="Q7" s="135" t="s">
        <v>28</v>
      </c>
      <c r="R7" s="135" t="s">
        <v>29</v>
      </c>
      <c r="S7" s="135" t="s">
        <v>30</v>
      </c>
      <c r="T7" s="135" t="s">
        <v>31</v>
      </c>
      <c r="U7" s="135" t="s">
        <v>32</v>
      </c>
      <c r="V7" s="84" t="s">
        <v>33</v>
      </c>
    </row>
    <row r="8" spans="1:22" ht="24.95" customHeight="1">
      <c r="B8" s="86" t="s">
        <v>50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30.75" customHeight="1">
      <c r="B9" s="399" t="s">
        <v>727</v>
      </c>
      <c r="C9" s="400" t="s">
        <v>724</v>
      </c>
      <c r="D9" s="401" t="s">
        <v>725</v>
      </c>
      <c r="E9" s="409">
        <v>30000000</v>
      </c>
      <c r="F9" s="401" t="s">
        <v>726</v>
      </c>
      <c r="G9" s="134">
        <v>4191043</v>
      </c>
      <c r="H9" s="134">
        <v>4191043</v>
      </c>
      <c r="I9" s="401">
        <v>2021</v>
      </c>
      <c r="J9" s="401">
        <v>5</v>
      </c>
      <c r="K9" s="401"/>
      <c r="L9" s="401" t="s">
        <v>728</v>
      </c>
      <c r="M9" s="402" t="s">
        <v>729</v>
      </c>
      <c r="N9" s="401">
        <v>12</v>
      </c>
      <c r="O9" s="409">
        <v>1231947</v>
      </c>
      <c r="P9" s="409">
        <v>2643894</v>
      </c>
      <c r="Q9" s="409">
        <v>3716259</v>
      </c>
      <c r="R9" s="409">
        <v>4567169</v>
      </c>
      <c r="S9" s="409">
        <v>77000</v>
      </c>
      <c r="T9" s="409">
        <v>153912</v>
      </c>
      <c r="U9" s="409">
        <v>230912</v>
      </c>
      <c r="V9" s="410">
        <v>307912</v>
      </c>
    </row>
    <row r="10" spans="1:22" ht="36" customHeight="1">
      <c r="B10" s="89" t="s">
        <v>723</v>
      </c>
      <c r="C10" s="400" t="s">
        <v>724</v>
      </c>
      <c r="D10" s="401" t="s">
        <v>725</v>
      </c>
      <c r="E10" s="409">
        <v>60000000</v>
      </c>
      <c r="F10" s="401" t="s">
        <v>726</v>
      </c>
      <c r="G10" s="15"/>
      <c r="H10" s="15"/>
      <c r="I10" s="431">
        <v>2026</v>
      </c>
      <c r="J10" s="431">
        <v>5</v>
      </c>
      <c r="K10" s="431"/>
      <c r="L10" s="431"/>
      <c r="M10" s="473" t="s">
        <v>808</v>
      </c>
      <c r="N10" s="431">
        <v>12</v>
      </c>
      <c r="O10" s="409">
        <v>3000000</v>
      </c>
      <c r="P10" s="409">
        <v>6000000</v>
      </c>
      <c r="Q10" s="409">
        <v>9000000</v>
      </c>
      <c r="R10" s="409">
        <v>12000000</v>
      </c>
      <c r="S10" s="409">
        <v>1133132</v>
      </c>
      <c r="T10" s="409">
        <v>2284774</v>
      </c>
      <c r="U10" s="409">
        <v>3374641</v>
      </c>
      <c r="V10" s="410">
        <v>4392029</v>
      </c>
    </row>
    <row r="11" spans="1:22" ht="24.95" customHeight="1">
      <c r="B11" s="89" t="s">
        <v>0</v>
      </c>
      <c r="C11" s="15"/>
      <c r="D11" s="15"/>
      <c r="E11" s="15"/>
      <c r="F11" s="15"/>
      <c r="G11" s="15"/>
      <c r="H11" s="10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>
      <c r="B12" s="732" t="s">
        <v>231</v>
      </c>
      <c r="C12" s="733"/>
      <c r="D12" s="733"/>
      <c r="E12" s="733"/>
      <c r="F12" s="733"/>
      <c r="G12" s="733"/>
      <c r="H12" s="425">
        <f>SUM(H9:H11)</f>
        <v>4191043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9"/>
    </row>
    <row r="13" spans="1:22" ht="24.95" customHeight="1" thickTop="1">
      <c r="B13" s="166" t="s">
        <v>34</v>
      </c>
      <c r="C13" s="167"/>
      <c r="D13" s="164"/>
      <c r="E13" s="164"/>
      <c r="F13" s="164"/>
      <c r="G13" s="164"/>
      <c r="H13" s="42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5"/>
    </row>
    <row r="14" spans="1:22" ht="24.95" customHeight="1">
      <c r="B14" s="89" t="s"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3"/>
    </row>
    <row r="15" spans="1:22" ht="24.95" customHeight="1">
      <c r="B15" s="89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>
      <c r="B16" s="89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thickBot="1">
      <c r="B17" s="89" t="s">
        <v>0</v>
      </c>
      <c r="C17" s="15"/>
      <c r="D17" s="15"/>
      <c r="E17" s="15"/>
      <c r="F17" s="15"/>
      <c r="G17" s="15"/>
      <c r="H17" s="107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Top="1" thickBot="1">
      <c r="B18" s="734" t="s">
        <v>232</v>
      </c>
      <c r="C18" s="735"/>
      <c r="D18" s="735"/>
      <c r="E18" s="735"/>
      <c r="F18" s="735"/>
      <c r="G18" s="735"/>
      <c r="H18" s="277"/>
      <c r="I18" s="170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6"/>
    </row>
    <row r="19" spans="2:23" ht="24.95" customHeight="1" thickBot="1">
      <c r="B19" s="724" t="s">
        <v>1</v>
      </c>
      <c r="C19" s="725"/>
      <c r="D19" s="725"/>
      <c r="E19" s="725"/>
      <c r="F19" s="725"/>
      <c r="G19" s="725"/>
      <c r="H19" s="411">
        <f>+H12</f>
        <v>4191043</v>
      </c>
      <c r="I19" s="171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ht="24.95" customHeight="1" thickBot="1">
      <c r="B20" s="726" t="s">
        <v>35</v>
      </c>
      <c r="C20" s="727"/>
      <c r="D20" s="727"/>
      <c r="E20" s="727"/>
      <c r="F20" s="727"/>
      <c r="G20" s="727"/>
      <c r="H20" s="275"/>
      <c r="I20" s="171"/>
      <c r="J20" s="16"/>
      <c r="K20" s="16"/>
      <c r="L20" s="16"/>
      <c r="M20" s="16"/>
      <c r="N20" s="16"/>
      <c r="O20" s="16"/>
      <c r="P20" s="16"/>
    </row>
    <row r="21" spans="2:23" ht="24.95" customHeight="1" thickBot="1">
      <c r="B21" s="728" t="s">
        <v>676</v>
      </c>
      <c r="C21" s="729"/>
      <c r="D21" s="729"/>
      <c r="E21" s="729"/>
      <c r="F21" s="729"/>
      <c r="G21" s="729"/>
      <c r="H21" s="276"/>
      <c r="I21" s="16"/>
      <c r="J21" s="16"/>
      <c r="K21" s="16"/>
      <c r="L21" s="16"/>
      <c r="M21" s="16"/>
      <c r="N21" s="16"/>
      <c r="O21" s="16"/>
      <c r="P21" s="16"/>
    </row>
    <row r="23" spans="2:23">
      <c r="B23" s="13" t="s">
        <v>573</v>
      </c>
      <c r="C23" s="51"/>
      <c r="D23" s="8"/>
      <c r="E23" s="8"/>
      <c r="F23" s="8"/>
    </row>
    <row r="24" spans="2:23">
      <c r="B24" s="8"/>
      <c r="C24" s="8"/>
      <c r="D24" s="8"/>
      <c r="E24" s="8"/>
      <c r="F24" s="8"/>
      <c r="G24" s="8"/>
    </row>
    <row r="26" spans="2:23">
      <c r="B26" s="723"/>
      <c r="C26" s="723"/>
      <c r="E26" s="23"/>
      <c r="F26" s="23"/>
      <c r="G26" s="24"/>
      <c r="T26" s="2"/>
    </row>
    <row r="27" spans="2:23">
      <c r="D27" s="23"/>
    </row>
    <row r="29" spans="2:23">
      <c r="F29" s="16"/>
      <c r="G29" s="16"/>
      <c r="H29" s="16"/>
      <c r="I29" s="16"/>
      <c r="J29" s="16"/>
      <c r="K29" s="16"/>
    </row>
    <row r="30" spans="2:23">
      <c r="F30" s="150"/>
      <c r="G30" s="150"/>
      <c r="H30" s="150"/>
      <c r="I30" s="150"/>
      <c r="J30" s="16"/>
      <c r="K30" s="16"/>
    </row>
    <row r="31" spans="2:23">
      <c r="F31" s="150"/>
      <c r="G31" s="150"/>
      <c r="H31" s="150"/>
      <c r="I31" s="150"/>
      <c r="J31" s="16"/>
      <c r="K31" s="16"/>
    </row>
    <row r="32" spans="2:23">
      <c r="F32" s="16"/>
      <c r="G32" s="16"/>
      <c r="H32" s="16"/>
      <c r="I32" s="16"/>
      <c r="J32" s="16"/>
      <c r="K32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6:C26"/>
    <mergeCell ref="B19:G19"/>
    <mergeCell ref="B20:G20"/>
    <mergeCell ref="B21:G21"/>
    <mergeCell ref="I6:I7"/>
    <mergeCell ref="B12:G12"/>
    <mergeCell ref="B18:G18"/>
  </mergeCells>
  <pageMargins left="3.937007874015748E-2" right="3.937007874015748E-2" top="0.74803149606299213" bottom="0.74803149606299213" header="0.31496062992125984" footer="0.31496062992125984"/>
  <pageSetup scale="3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B1:R41"/>
  <sheetViews>
    <sheetView showGridLines="0" topLeftCell="A10" zoomScale="55" zoomScaleNormal="55" workbookViewId="0">
      <selection activeCell="L25" sqref="L25"/>
    </sheetView>
  </sheetViews>
  <sheetFormatPr defaultColWidth="9.140625" defaultRowHeight="15.75"/>
  <cols>
    <col min="1" max="1" width="16.42578125" style="2" customWidth="1"/>
    <col min="2" max="2" width="21.7109375" style="2" customWidth="1"/>
    <col min="3" max="3" width="28.7109375" style="34" customWidth="1"/>
    <col min="4" max="4" width="64.140625" style="2" customWidth="1"/>
    <col min="5" max="7" width="53.7109375" style="2" customWidth="1"/>
    <col min="8" max="16384" width="9.140625" style="2"/>
  </cols>
  <sheetData>
    <row r="1" spans="2:18" ht="20.25">
      <c r="B1" s="62"/>
      <c r="C1" s="63"/>
      <c r="D1" s="62"/>
      <c r="E1" s="62"/>
      <c r="F1" s="62"/>
      <c r="G1" s="62"/>
    </row>
    <row r="2" spans="2:18" ht="20.25">
      <c r="B2" s="64"/>
      <c r="C2" s="65"/>
      <c r="D2" s="66"/>
      <c r="E2" s="66"/>
      <c r="F2" s="66"/>
      <c r="G2" s="66"/>
    </row>
    <row r="3" spans="2:18" ht="20.25">
      <c r="B3" s="173"/>
      <c r="C3" s="65"/>
      <c r="D3" s="66"/>
      <c r="E3" s="66"/>
      <c r="F3" s="66"/>
      <c r="G3" s="67" t="s">
        <v>202</v>
      </c>
    </row>
    <row r="4" spans="2:18" ht="20.25">
      <c r="B4" s="64"/>
      <c r="C4" s="65"/>
      <c r="D4" s="66"/>
      <c r="E4" s="66"/>
      <c r="F4" s="66"/>
      <c r="G4" s="66"/>
    </row>
    <row r="5" spans="2:18" ht="20.25">
      <c r="B5" s="64"/>
      <c r="C5" s="65"/>
      <c r="D5" s="66"/>
      <c r="E5" s="66"/>
      <c r="F5" s="66"/>
      <c r="G5" s="66"/>
    </row>
    <row r="6" spans="2:18" ht="20.25">
      <c r="B6" s="62"/>
      <c r="C6" s="63"/>
      <c r="D6" s="62"/>
      <c r="E6" s="62"/>
      <c r="F6" s="62"/>
      <c r="G6" s="62"/>
    </row>
    <row r="7" spans="2:18" ht="30">
      <c r="B7" s="749" t="s">
        <v>84</v>
      </c>
      <c r="C7" s="749"/>
      <c r="D7" s="749"/>
      <c r="E7" s="749"/>
      <c r="F7" s="749"/>
      <c r="G7" s="749"/>
      <c r="H7" s="1"/>
      <c r="I7" s="1"/>
      <c r="J7" s="1"/>
      <c r="K7" s="1"/>
    </row>
    <row r="8" spans="2:18" ht="20.25">
      <c r="B8" s="62"/>
      <c r="C8" s="63"/>
      <c r="D8" s="62"/>
      <c r="E8" s="62"/>
      <c r="F8" s="62"/>
      <c r="G8" s="62"/>
    </row>
    <row r="9" spans="2:18" ht="20.25">
      <c r="B9" s="62"/>
      <c r="C9" s="63"/>
      <c r="D9" s="62"/>
      <c r="E9" s="62"/>
      <c r="F9" s="62"/>
      <c r="G9" s="62"/>
    </row>
    <row r="10" spans="2:18" ht="20.25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>
      <c r="B11" s="62"/>
      <c r="C11" s="63"/>
      <c r="D11" s="62"/>
      <c r="E11" s="62"/>
      <c r="F11" s="62"/>
      <c r="G11" s="62"/>
    </row>
    <row r="12" spans="2:18" s="35" customFormat="1" ht="65.099999999999994" customHeight="1" thickBot="1">
      <c r="B12" s="278" t="s">
        <v>85</v>
      </c>
      <c r="C12" s="279" t="s">
        <v>82</v>
      </c>
      <c r="D12" s="280" t="s">
        <v>86</v>
      </c>
      <c r="E12" s="280" t="s">
        <v>87</v>
      </c>
      <c r="F12" s="280" t="s">
        <v>88</v>
      </c>
      <c r="G12" s="281" t="s">
        <v>89</v>
      </c>
      <c r="H12" s="50"/>
      <c r="I12" s="50"/>
      <c r="J12" s="748"/>
      <c r="K12" s="748"/>
      <c r="L12" s="748"/>
      <c r="M12" s="748"/>
      <c r="N12" s="748"/>
      <c r="O12" s="748"/>
      <c r="P12" s="748"/>
      <c r="Q12" s="36"/>
      <c r="R12" s="36"/>
    </row>
    <row r="13" spans="2:18" s="35" customFormat="1" ht="19.899999999999999" customHeight="1" thickBot="1">
      <c r="B13" s="100">
        <v>1</v>
      </c>
      <c r="C13" s="99">
        <v>2</v>
      </c>
      <c r="D13" s="90">
        <v>3</v>
      </c>
      <c r="E13" s="90">
        <v>4</v>
      </c>
      <c r="F13" s="90">
        <v>5</v>
      </c>
      <c r="G13" s="91">
        <v>6</v>
      </c>
      <c r="H13" s="50"/>
      <c r="I13" s="50"/>
      <c r="J13" s="748"/>
      <c r="K13" s="748"/>
      <c r="L13" s="748"/>
      <c r="M13" s="748"/>
      <c r="N13" s="748"/>
      <c r="O13" s="748"/>
      <c r="P13" s="748"/>
      <c r="Q13" s="36"/>
      <c r="R13" s="36"/>
    </row>
    <row r="14" spans="2:18" s="35" customFormat="1" ht="35.1" customHeight="1">
      <c r="B14" s="750" t="s">
        <v>791</v>
      </c>
      <c r="C14" s="97" t="s">
        <v>130</v>
      </c>
      <c r="D14" s="432" t="s">
        <v>730</v>
      </c>
      <c r="E14" s="433" t="s">
        <v>723</v>
      </c>
      <c r="F14" s="441">
        <v>20405946.100000001</v>
      </c>
      <c r="G14" s="441">
        <v>20405946.100000001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>
      <c r="B15" s="751"/>
      <c r="C15" s="97" t="s">
        <v>130</v>
      </c>
      <c r="D15" s="434" t="s">
        <v>730</v>
      </c>
      <c r="E15" s="435" t="s">
        <v>723</v>
      </c>
      <c r="F15" s="442">
        <v>313.01</v>
      </c>
      <c r="G15" s="442">
        <v>313.01</v>
      </c>
    </row>
    <row r="16" spans="2:18" s="35" customFormat="1" ht="35.1" customHeight="1">
      <c r="B16" s="751"/>
      <c r="C16" s="97" t="s">
        <v>130</v>
      </c>
      <c r="D16" s="434" t="s">
        <v>730</v>
      </c>
      <c r="E16" s="435" t="s">
        <v>731</v>
      </c>
      <c r="F16" s="443"/>
      <c r="G16" s="443"/>
    </row>
    <row r="17" spans="2:7" s="35" customFormat="1" ht="35.1" customHeight="1">
      <c r="B17" s="751"/>
      <c r="C17" s="403" t="s">
        <v>130</v>
      </c>
      <c r="D17" s="434" t="s">
        <v>730</v>
      </c>
      <c r="E17" s="435" t="s">
        <v>727</v>
      </c>
      <c r="F17" s="443">
        <v>627651.02</v>
      </c>
      <c r="G17" s="443">
        <v>627651.02</v>
      </c>
    </row>
    <row r="18" spans="2:7" s="35" customFormat="1" ht="35.1" customHeight="1">
      <c r="B18" s="751"/>
      <c r="C18" s="403" t="s">
        <v>130</v>
      </c>
      <c r="D18" s="434" t="s">
        <v>730</v>
      </c>
      <c r="E18" s="435" t="s">
        <v>732</v>
      </c>
      <c r="F18" s="443">
        <v>775267.45</v>
      </c>
      <c r="G18" s="443">
        <v>775267.45</v>
      </c>
    </row>
    <row r="19" spans="2:7" s="35" customFormat="1" ht="35.1" customHeight="1" thickBot="1">
      <c r="B19" s="752"/>
      <c r="C19" s="282" t="s">
        <v>217</v>
      </c>
      <c r="D19" s="436"/>
      <c r="E19" s="437"/>
      <c r="F19" s="444">
        <f>SUM(F14:F18)</f>
        <v>21809177.580000002</v>
      </c>
      <c r="G19" s="444">
        <f>SUM(G14:G18)</f>
        <v>21809177.580000002</v>
      </c>
    </row>
    <row r="20" spans="2:7" s="35" customFormat="1" ht="35.1" customHeight="1">
      <c r="B20" s="745" t="s">
        <v>792</v>
      </c>
      <c r="C20" s="98" t="s">
        <v>130</v>
      </c>
      <c r="D20" s="405" t="s">
        <v>730</v>
      </c>
      <c r="E20" s="404" t="s">
        <v>723</v>
      </c>
      <c r="F20" s="445">
        <v>1004231.11</v>
      </c>
      <c r="G20" s="445">
        <v>1004231.11</v>
      </c>
    </row>
    <row r="21" spans="2:7" s="35" customFormat="1" ht="35.1" customHeight="1">
      <c r="B21" s="746"/>
      <c r="C21" s="97" t="s">
        <v>130</v>
      </c>
      <c r="D21" s="405" t="s">
        <v>730</v>
      </c>
      <c r="E21" s="404" t="s">
        <v>723</v>
      </c>
      <c r="F21" s="446">
        <v>313.01</v>
      </c>
      <c r="G21" s="446">
        <v>313.01</v>
      </c>
    </row>
    <row r="22" spans="2:7" s="35" customFormat="1" ht="35.1" customHeight="1">
      <c r="B22" s="746"/>
      <c r="C22" s="97" t="s">
        <v>130</v>
      </c>
      <c r="D22" s="405" t="s">
        <v>730</v>
      </c>
      <c r="E22" s="404" t="s">
        <v>809</v>
      </c>
      <c r="F22" s="446">
        <v>166529.60000000001</v>
      </c>
      <c r="G22" s="446">
        <v>166529.60000000001</v>
      </c>
    </row>
    <row r="23" spans="2:7" s="35" customFormat="1" ht="35.1" customHeight="1">
      <c r="B23" s="746"/>
      <c r="C23" s="97" t="s">
        <v>130</v>
      </c>
      <c r="D23" s="405" t="s">
        <v>730</v>
      </c>
      <c r="E23" s="404" t="s">
        <v>727</v>
      </c>
      <c r="F23" s="446">
        <v>880360.7</v>
      </c>
      <c r="G23" s="446">
        <v>880360.7</v>
      </c>
    </row>
    <row r="24" spans="2:7" s="35" customFormat="1" ht="35.1" customHeight="1">
      <c r="B24" s="746"/>
      <c r="C24" s="97" t="s">
        <v>130</v>
      </c>
      <c r="D24" s="405" t="s">
        <v>730</v>
      </c>
      <c r="E24" s="404" t="s">
        <v>732</v>
      </c>
      <c r="F24" s="446">
        <v>329024.18</v>
      </c>
      <c r="G24" s="446">
        <v>329024.18</v>
      </c>
    </row>
    <row r="25" spans="2:7" s="35" customFormat="1" ht="35.1" customHeight="1" thickBot="1">
      <c r="B25" s="747"/>
      <c r="C25" s="282" t="s">
        <v>217</v>
      </c>
      <c r="D25" s="102"/>
      <c r="E25" s="102"/>
      <c r="F25" s="447">
        <f>SUM(F20:F24)</f>
        <v>2380458.6</v>
      </c>
      <c r="G25" s="447">
        <f>SUM(G20:G24)</f>
        <v>2380458.6</v>
      </c>
    </row>
    <row r="26" spans="2:7" s="35" customFormat="1" ht="35.1" customHeight="1">
      <c r="B26" s="745" t="s">
        <v>264</v>
      </c>
      <c r="C26" s="98" t="s">
        <v>130</v>
      </c>
      <c r="D26" s="93"/>
      <c r="E26" s="93"/>
      <c r="F26" s="94"/>
      <c r="G26" s="448"/>
    </row>
    <row r="27" spans="2:7" s="35" customFormat="1" ht="35.1" customHeight="1">
      <c r="B27" s="753"/>
      <c r="C27" s="104" t="s">
        <v>130</v>
      </c>
      <c r="D27" s="68"/>
      <c r="E27" s="68"/>
      <c r="F27" s="68"/>
      <c r="G27" s="449"/>
    </row>
    <row r="28" spans="2:7" s="35" customFormat="1" ht="35.1" customHeight="1">
      <c r="B28" s="753"/>
      <c r="C28" s="104" t="s">
        <v>130</v>
      </c>
      <c r="D28" s="68"/>
      <c r="E28" s="68"/>
      <c r="F28" s="68"/>
      <c r="G28" s="449"/>
    </row>
    <row r="29" spans="2:7" s="35" customFormat="1" ht="35.1" customHeight="1" thickBot="1">
      <c r="B29" s="754"/>
      <c r="C29" s="282" t="s">
        <v>217</v>
      </c>
      <c r="D29" s="101"/>
      <c r="E29" s="101"/>
      <c r="F29" s="101"/>
      <c r="G29" s="450"/>
    </row>
    <row r="30" spans="2:7" s="35" customFormat="1" ht="35.1" customHeight="1">
      <c r="B30" s="745" t="s">
        <v>265</v>
      </c>
      <c r="C30" s="98" t="s">
        <v>130</v>
      </c>
      <c r="D30" s="94"/>
      <c r="E30" s="94"/>
      <c r="F30" s="94"/>
      <c r="G30" s="413"/>
    </row>
    <row r="31" spans="2:7" s="35" customFormat="1" ht="35.1" customHeight="1">
      <c r="B31" s="746"/>
      <c r="C31" s="97" t="s">
        <v>130</v>
      </c>
      <c r="D31" s="68"/>
      <c r="E31" s="68"/>
      <c r="F31" s="68"/>
      <c r="G31" s="414"/>
    </row>
    <row r="32" spans="2:7" s="35" customFormat="1" ht="35.1" customHeight="1">
      <c r="B32" s="746"/>
      <c r="C32" s="97" t="s">
        <v>130</v>
      </c>
      <c r="D32" s="68"/>
      <c r="E32" s="68"/>
      <c r="F32" s="68"/>
      <c r="G32" s="414"/>
    </row>
    <row r="33" spans="2:10" s="35" customFormat="1" ht="35.1" customHeight="1" thickBot="1">
      <c r="B33" s="747"/>
      <c r="C33" s="282" t="s">
        <v>217</v>
      </c>
      <c r="D33" s="95"/>
      <c r="E33" s="95"/>
      <c r="F33" s="95"/>
      <c r="G33" s="415"/>
    </row>
    <row r="34" spans="2:10" s="35" customFormat="1" ht="35.1" customHeight="1">
      <c r="B34" s="745" t="s">
        <v>266</v>
      </c>
      <c r="C34" s="96" t="s">
        <v>130</v>
      </c>
      <c r="D34" s="94"/>
      <c r="E34" s="94"/>
      <c r="F34" s="94"/>
      <c r="G34" s="413"/>
    </row>
    <row r="35" spans="2:10" s="35" customFormat="1" ht="35.1" customHeight="1">
      <c r="B35" s="746"/>
      <c r="C35" s="97" t="s">
        <v>130</v>
      </c>
      <c r="D35" s="68"/>
      <c r="E35" s="68"/>
      <c r="F35" s="68"/>
      <c r="G35" s="414"/>
    </row>
    <row r="36" spans="2:10" s="35" customFormat="1" ht="35.1" customHeight="1">
      <c r="B36" s="746"/>
      <c r="C36" s="97" t="s">
        <v>130</v>
      </c>
      <c r="D36" s="68"/>
      <c r="E36" s="92"/>
      <c r="F36" s="92"/>
      <c r="G36" s="416"/>
    </row>
    <row r="37" spans="2:10" s="35" customFormat="1" ht="35.1" customHeight="1" thickBot="1">
      <c r="B37" s="747"/>
      <c r="C37" s="282" t="s">
        <v>217</v>
      </c>
      <c r="D37" s="103"/>
      <c r="E37" s="102"/>
      <c r="F37" s="102"/>
      <c r="G37" s="417"/>
    </row>
    <row r="38" spans="2:10" s="35" customFormat="1" ht="20.25">
      <c r="B38" s="62"/>
      <c r="C38" s="63"/>
      <c r="D38" s="62"/>
      <c r="E38" s="62"/>
      <c r="F38" s="62"/>
      <c r="G38" s="62"/>
    </row>
    <row r="39" spans="2:10" ht="19.5" customHeight="1">
      <c r="B39" s="13"/>
      <c r="C39" s="13"/>
      <c r="D39" s="13"/>
      <c r="F39" s="57"/>
      <c r="G39" s="57"/>
      <c r="H39" s="57"/>
      <c r="I39" s="57"/>
      <c r="J39" s="57"/>
    </row>
    <row r="40" spans="2:10" ht="20.25">
      <c r="B40" s="62"/>
      <c r="C40" s="63"/>
      <c r="D40" s="62"/>
      <c r="E40" s="54"/>
      <c r="F40" s="62"/>
      <c r="G40" s="62"/>
    </row>
    <row r="41" spans="2:10" ht="20.25">
      <c r="B41" s="62"/>
      <c r="C41" s="63"/>
      <c r="D41" s="62"/>
      <c r="E41" s="62"/>
      <c r="F41" s="62"/>
      <c r="G41" s="62"/>
    </row>
  </sheetData>
  <mergeCells count="7">
    <mergeCell ref="B34:B37"/>
    <mergeCell ref="B20:B25"/>
    <mergeCell ref="J12:P13"/>
    <mergeCell ref="B7:G7"/>
    <mergeCell ref="B14:B19"/>
    <mergeCell ref="B26:B29"/>
    <mergeCell ref="B30:B33"/>
  </mergeCells>
  <printOptions horizontalCentered="1"/>
  <pageMargins left="0.23622047244094491" right="0.23622047244094491" top="0.74803149606299213" bottom="0.74803149606299213" header="0.31496062992125984" footer="0.31496062992125984"/>
  <pageSetup scale="41" orientation="landscape" r:id="rId1"/>
  <ignoredErrors>
    <ignoredError sqref="C34:C36 C14:C16 C20:C22 C26:C28 C30:C3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R108"/>
  <sheetViews>
    <sheetView showGridLines="0" topLeftCell="A67" workbookViewId="0">
      <selection activeCell="A93" sqref="A93:XFD107"/>
    </sheetView>
  </sheetViews>
  <sheetFormatPr defaultColWidth="9.140625" defaultRowHeight="15.75"/>
  <cols>
    <col min="1" max="1" width="1.140625" style="349" customWidth="1"/>
    <col min="2" max="2" width="5.5703125" style="349" customWidth="1"/>
    <col min="3" max="3" width="28.7109375" style="349" customWidth="1"/>
    <col min="4" max="7" width="14.7109375" style="349" customWidth="1"/>
    <col min="8" max="8" width="24.140625" style="349" customWidth="1"/>
    <col min="9" max="16" width="13.7109375" style="349" customWidth="1"/>
    <col min="17" max="17" width="9.140625" style="349" customWidth="1"/>
    <col min="18" max="16384" width="9.140625" style="349"/>
  </cols>
  <sheetData>
    <row r="1" spans="1:16">
      <c r="P1" s="353" t="s">
        <v>201</v>
      </c>
    </row>
    <row r="3" spans="1:16" ht="22.5">
      <c r="B3" s="772" t="s">
        <v>692</v>
      </c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</row>
    <row r="5" spans="1:16" ht="16.5" thickBot="1">
      <c r="P5" s="350" t="s">
        <v>2</v>
      </c>
    </row>
    <row r="6" spans="1:16" ht="28.5" customHeight="1" thickBot="1">
      <c r="B6" s="773" t="s">
        <v>693</v>
      </c>
      <c r="C6" s="775" t="s">
        <v>694</v>
      </c>
      <c r="D6" s="777" t="s">
        <v>695</v>
      </c>
      <c r="E6" s="779" t="s">
        <v>696</v>
      </c>
      <c r="F6" s="779" t="s">
        <v>697</v>
      </c>
      <c r="G6" s="779" t="s">
        <v>794</v>
      </c>
      <c r="H6" s="779" t="s">
        <v>698</v>
      </c>
      <c r="I6" s="782" t="s">
        <v>793</v>
      </c>
      <c r="J6" s="783"/>
      <c r="K6" s="783"/>
      <c r="L6" s="783"/>
      <c r="M6" s="783"/>
      <c r="N6" s="783"/>
      <c r="O6" s="783"/>
      <c r="P6" s="784"/>
    </row>
    <row r="7" spans="1:16" ht="36" customHeight="1" thickBot="1">
      <c r="B7" s="774"/>
      <c r="C7" s="776"/>
      <c r="D7" s="778"/>
      <c r="E7" s="780"/>
      <c r="F7" s="780"/>
      <c r="G7" s="780"/>
      <c r="H7" s="781"/>
      <c r="I7" s="382" t="s">
        <v>699</v>
      </c>
      <c r="J7" s="351" t="s">
        <v>700</v>
      </c>
      <c r="K7" s="351" t="s">
        <v>701</v>
      </c>
      <c r="L7" s="351" t="s">
        <v>702</v>
      </c>
      <c r="M7" s="351" t="s">
        <v>703</v>
      </c>
      <c r="N7" s="351" t="s">
        <v>704</v>
      </c>
      <c r="O7" s="351" t="s">
        <v>705</v>
      </c>
      <c r="P7" s="352" t="s">
        <v>706</v>
      </c>
    </row>
    <row r="8" spans="1:16" ht="15.75" customHeight="1" thickBot="1">
      <c r="A8" s="406"/>
      <c r="B8" s="785" t="s">
        <v>52</v>
      </c>
      <c r="C8" s="786" t="s">
        <v>810</v>
      </c>
      <c r="D8" s="759">
        <v>2026</v>
      </c>
      <c r="E8" s="759">
        <v>2026</v>
      </c>
      <c r="F8" s="787">
        <v>25000000</v>
      </c>
      <c r="G8" s="765"/>
      <c r="H8" s="354" t="s">
        <v>707</v>
      </c>
      <c r="I8" s="407"/>
      <c r="J8" s="418"/>
      <c r="K8" s="418">
        <v>20000000</v>
      </c>
      <c r="L8" s="418"/>
      <c r="M8" s="418">
        <v>20000000</v>
      </c>
      <c r="N8" s="418"/>
      <c r="O8" s="418">
        <v>20000000</v>
      </c>
      <c r="P8" s="438"/>
    </row>
    <row r="9" spans="1:16" ht="16.5" thickBot="1">
      <c r="A9" s="406"/>
      <c r="B9" s="755"/>
      <c r="C9" s="757"/>
      <c r="D9" s="760"/>
      <c r="E9" s="760"/>
      <c r="F9" s="763"/>
      <c r="G9" s="765"/>
      <c r="H9" s="354" t="s">
        <v>708</v>
      </c>
      <c r="I9" s="407"/>
      <c r="J9" s="418"/>
      <c r="K9" s="418"/>
      <c r="L9" s="418"/>
      <c r="M9" s="418"/>
      <c r="N9" s="418"/>
      <c r="O9" s="418"/>
      <c r="P9" s="440"/>
    </row>
    <row r="10" spans="1:16" ht="16.5" thickBot="1">
      <c r="A10" s="406"/>
      <c r="B10" s="755"/>
      <c r="C10" s="757"/>
      <c r="D10" s="760"/>
      <c r="E10" s="760"/>
      <c r="F10" s="763"/>
      <c r="G10" s="765"/>
      <c r="H10" s="354" t="s">
        <v>48</v>
      </c>
      <c r="I10" s="407"/>
      <c r="J10" s="418"/>
      <c r="K10" s="418"/>
      <c r="L10" s="418"/>
      <c r="M10" s="418"/>
      <c r="N10" s="418"/>
      <c r="O10" s="418"/>
      <c r="P10" s="440"/>
    </row>
    <row r="11" spans="1:16" ht="16.5" thickBot="1">
      <c r="A11" s="406"/>
      <c r="B11" s="755"/>
      <c r="C11" s="757"/>
      <c r="D11" s="760"/>
      <c r="E11" s="760"/>
      <c r="F11" s="763"/>
      <c r="G11" s="765"/>
      <c r="H11" s="354" t="s">
        <v>709</v>
      </c>
      <c r="I11" s="407"/>
      <c r="J11" s="418"/>
      <c r="K11" s="418">
        <v>5000000</v>
      </c>
      <c r="L11" s="418"/>
      <c r="M11" s="418">
        <v>5000000</v>
      </c>
      <c r="N11" s="418"/>
      <c r="O11" s="418">
        <v>5000000</v>
      </c>
      <c r="P11" s="440"/>
    </row>
    <row r="12" spans="1:16" ht="16.5" thickBot="1">
      <c r="A12" s="406"/>
      <c r="B12" s="755"/>
      <c r="C12" s="758"/>
      <c r="D12" s="761"/>
      <c r="E12" s="761"/>
      <c r="F12" s="764"/>
      <c r="G12" s="765"/>
      <c r="H12" s="355" t="s">
        <v>710</v>
      </c>
      <c r="I12" s="408">
        <f>+I8+I9+I10+I11</f>
        <v>0</v>
      </c>
      <c r="J12" s="408">
        <f t="shared" ref="J12:P12" si="0">+J8+J9+J10+J11</f>
        <v>0</v>
      </c>
      <c r="K12" s="408">
        <f t="shared" si="0"/>
        <v>25000000</v>
      </c>
      <c r="L12" s="408">
        <f t="shared" si="0"/>
        <v>0</v>
      </c>
      <c r="M12" s="408">
        <f t="shared" si="0"/>
        <v>25000000</v>
      </c>
      <c r="N12" s="408">
        <f t="shared" si="0"/>
        <v>0</v>
      </c>
      <c r="O12" s="408">
        <f t="shared" si="0"/>
        <v>25000000</v>
      </c>
      <c r="P12" s="408">
        <f t="shared" si="0"/>
        <v>0</v>
      </c>
    </row>
    <row r="13" spans="1:16" ht="16.5" thickBot="1">
      <c r="A13" s="406"/>
      <c r="B13" s="755" t="s">
        <v>53</v>
      </c>
      <c r="C13" s="756" t="s">
        <v>811</v>
      </c>
      <c r="D13" s="759">
        <v>2026</v>
      </c>
      <c r="E13" s="759">
        <v>2026</v>
      </c>
      <c r="F13" s="762">
        <v>15000000</v>
      </c>
      <c r="G13" s="765"/>
      <c r="H13" s="354" t="s">
        <v>707</v>
      </c>
      <c r="I13" s="407"/>
      <c r="J13" s="418"/>
      <c r="K13" s="418">
        <v>15000000</v>
      </c>
      <c r="L13" s="418"/>
      <c r="M13" s="407">
        <v>15000000</v>
      </c>
      <c r="N13" s="418"/>
      <c r="O13" s="407">
        <v>15000000</v>
      </c>
      <c r="P13" s="440"/>
    </row>
    <row r="14" spans="1:16" ht="16.5" thickBot="1">
      <c r="A14" s="406"/>
      <c r="B14" s="755"/>
      <c r="C14" s="757"/>
      <c r="D14" s="760"/>
      <c r="E14" s="760"/>
      <c r="F14" s="763"/>
      <c r="G14" s="765"/>
      <c r="H14" s="354" t="s">
        <v>708</v>
      </c>
      <c r="I14" s="407"/>
      <c r="J14" s="418"/>
      <c r="K14" s="418"/>
      <c r="L14" s="418"/>
      <c r="M14" s="418"/>
      <c r="N14" s="418"/>
      <c r="O14" s="418"/>
      <c r="P14" s="440"/>
    </row>
    <row r="15" spans="1:16" ht="16.5" thickBot="1">
      <c r="A15" s="406"/>
      <c r="B15" s="755"/>
      <c r="C15" s="757"/>
      <c r="D15" s="760"/>
      <c r="E15" s="760"/>
      <c r="F15" s="763"/>
      <c r="G15" s="765"/>
      <c r="H15" s="354" t="s">
        <v>48</v>
      </c>
      <c r="I15" s="407"/>
      <c r="J15" s="418"/>
      <c r="K15" s="418"/>
      <c r="L15" s="418"/>
      <c r="M15" s="418"/>
      <c r="N15" s="418"/>
      <c r="O15" s="418"/>
      <c r="P15" s="440"/>
    </row>
    <row r="16" spans="1:16" ht="16.5" thickBot="1">
      <c r="A16" s="406"/>
      <c r="B16" s="755"/>
      <c r="C16" s="757"/>
      <c r="D16" s="760"/>
      <c r="E16" s="760"/>
      <c r="F16" s="763"/>
      <c r="G16" s="765"/>
      <c r="H16" s="354" t="s">
        <v>709</v>
      </c>
      <c r="I16" s="407"/>
      <c r="J16" s="418"/>
      <c r="K16" s="418"/>
      <c r="L16" s="418"/>
      <c r="M16" s="418"/>
      <c r="N16" s="418"/>
      <c r="O16" s="418"/>
      <c r="P16" s="440"/>
    </row>
    <row r="17" spans="1:18" ht="16.5" thickBot="1">
      <c r="A17" s="406"/>
      <c r="B17" s="755"/>
      <c r="C17" s="758"/>
      <c r="D17" s="761"/>
      <c r="E17" s="761"/>
      <c r="F17" s="764"/>
      <c r="G17" s="765"/>
      <c r="H17" s="355" t="s">
        <v>710</v>
      </c>
      <c r="I17" s="408">
        <f>+I13+I14+I15+I16</f>
        <v>0</v>
      </c>
      <c r="J17" s="408">
        <f t="shared" ref="J17" si="1">+J13+J14+J15+J16</f>
        <v>0</v>
      </c>
      <c r="K17" s="408">
        <f t="shared" ref="K17" si="2">+K13+K14+K15+K16</f>
        <v>15000000</v>
      </c>
      <c r="L17" s="408">
        <f t="shared" ref="L17" si="3">+L13+L14+L15+L16</f>
        <v>0</v>
      </c>
      <c r="M17" s="408">
        <f t="shared" ref="M17" si="4">+M13+M14+M15+M16</f>
        <v>15000000</v>
      </c>
      <c r="N17" s="408">
        <f t="shared" ref="N17" si="5">+N13+N14+N15+N16</f>
        <v>0</v>
      </c>
      <c r="O17" s="408">
        <f t="shared" ref="O17" si="6">+O13+O14+O15+O16</f>
        <v>15000000</v>
      </c>
      <c r="P17" s="408">
        <f t="shared" ref="P17" si="7">+P13+P14+P15+P16</f>
        <v>0</v>
      </c>
    </row>
    <row r="18" spans="1:18" ht="16.5" thickBot="1">
      <c r="A18" s="406"/>
      <c r="B18" s="755" t="s">
        <v>54</v>
      </c>
      <c r="C18" s="756" t="s">
        <v>812</v>
      </c>
      <c r="D18" s="759">
        <v>2026</v>
      </c>
      <c r="E18" s="759">
        <v>2026</v>
      </c>
      <c r="F18" s="762">
        <v>25000000</v>
      </c>
      <c r="G18" s="765"/>
      <c r="H18" s="354" t="s">
        <v>707</v>
      </c>
      <c r="I18" s="407"/>
      <c r="J18" s="418"/>
      <c r="K18" s="418"/>
      <c r="L18" s="418"/>
      <c r="M18" s="407">
        <v>25000000</v>
      </c>
      <c r="N18" s="418"/>
      <c r="O18" s="407">
        <v>25000000</v>
      </c>
      <c r="P18" s="440"/>
    </row>
    <row r="19" spans="1:18" ht="16.5" thickBot="1">
      <c r="A19" s="406"/>
      <c r="B19" s="755"/>
      <c r="C19" s="757"/>
      <c r="D19" s="760"/>
      <c r="E19" s="760"/>
      <c r="F19" s="763"/>
      <c r="G19" s="765"/>
      <c r="H19" s="354" t="s">
        <v>708</v>
      </c>
      <c r="I19" s="407"/>
      <c r="J19" s="418"/>
      <c r="K19" s="418"/>
      <c r="L19" s="418"/>
      <c r="M19" s="418"/>
      <c r="N19" s="418"/>
      <c r="O19" s="418"/>
      <c r="P19" s="440"/>
      <c r="R19" s="349" t="s">
        <v>738</v>
      </c>
    </row>
    <row r="20" spans="1:18" ht="16.5" thickBot="1">
      <c r="A20" s="406"/>
      <c r="B20" s="755"/>
      <c r="C20" s="757"/>
      <c r="D20" s="760"/>
      <c r="E20" s="760"/>
      <c r="F20" s="763"/>
      <c r="G20" s="765"/>
      <c r="H20" s="354" t="s">
        <v>48</v>
      </c>
      <c r="I20" s="407"/>
      <c r="J20" s="418"/>
      <c r="K20" s="418"/>
      <c r="L20" s="418"/>
      <c r="M20" s="418"/>
      <c r="N20" s="418"/>
      <c r="O20" s="418"/>
      <c r="P20" s="440"/>
    </row>
    <row r="21" spans="1:18" ht="16.5" thickBot="1">
      <c r="A21" s="406"/>
      <c r="B21" s="755"/>
      <c r="C21" s="757"/>
      <c r="D21" s="760"/>
      <c r="E21" s="760"/>
      <c r="F21" s="763"/>
      <c r="G21" s="765"/>
      <c r="H21" s="354" t="s">
        <v>709</v>
      </c>
      <c r="I21" s="407"/>
      <c r="J21" s="418"/>
      <c r="K21" s="418"/>
      <c r="L21" s="418"/>
      <c r="M21" s="418"/>
      <c r="N21" s="418"/>
      <c r="O21" s="418"/>
      <c r="P21" s="440"/>
    </row>
    <row r="22" spans="1:18" ht="16.5" thickBot="1">
      <c r="A22" s="406"/>
      <c r="B22" s="755"/>
      <c r="C22" s="758"/>
      <c r="D22" s="761"/>
      <c r="E22" s="761"/>
      <c r="F22" s="764"/>
      <c r="G22" s="765"/>
      <c r="H22" s="355" t="s">
        <v>710</v>
      </c>
      <c r="I22" s="408">
        <f>+I18+I19+I20+I21</f>
        <v>0</v>
      </c>
      <c r="J22" s="408">
        <f t="shared" ref="J22" si="8">+J18+J19+J20+J21</f>
        <v>0</v>
      </c>
      <c r="K22" s="408">
        <f t="shared" ref="K22" si="9">+K18+K19+K20+K21</f>
        <v>0</v>
      </c>
      <c r="L22" s="408">
        <f t="shared" ref="L22" si="10">+L18+L19+L20+L21</f>
        <v>0</v>
      </c>
      <c r="M22" s="408">
        <f t="shared" ref="M22" si="11">+M18+M19+M20+M21</f>
        <v>25000000</v>
      </c>
      <c r="N22" s="408">
        <f t="shared" ref="N22" si="12">+N18+N19+N20+N21</f>
        <v>0</v>
      </c>
      <c r="O22" s="408">
        <f t="shared" ref="O22" si="13">+O18+O19+O20+O21</f>
        <v>25000000</v>
      </c>
      <c r="P22" s="408">
        <f t="shared" ref="P22" si="14">+P18+P19+P20+P21</f>
        <v>0</v>
      </c>
    </row>
    <row r="23" spans="1:18" ht="16.5" thickBot="1">
      <c r="A23" s="406"/>
      <c r="B23" s="755" t="s">
        <v>55</v>
      </c>
      <c r="C23" s="766" t="s">
        <v>813</v>
      </c>
      <c r="D23" s="759">
        <v>2026</v>
      </c>
      <c r="E23" s="759">
        <v>2026</v>
      </c>
      <c r="F23" s="762">
        <v>7500000</v>
      </c>
      <c r="G23" s="765"/>
      <c r="H23" s="354" t="s">
        <v>707</v>
      </c>
      <c r="I23" s="407"/>
      <c r="J23" s="418"/>
      <c r="K23" s="418"/>
      <c r="L23" s="418"/>
      <c r="M23" s="407"/>
      <c r="N23" s="418"/>
      <c r="O23" s="407"/>
      <c r="P23" s="440"/>
    </row>
    <row r="24" spans="1:18" ht="16.5" thickBot="1">
      <c r="A24" s="406"/>
      <c r="B24" s="755"/>
      <c r="C24" s="767"/>
      <c r="D24" s="760"/>
      <c r="E24" s="760"/>
      <c r="F24" s="763"/>
      <c r="G24" s="765"/>
      <c r="H24" s="354" t="s">
        <v>708</v>
      </c>
      <c r="I24" s="407"/>
      <c r="J24" s="418"/>
      <c r="K24" s="418"/>
      <c r="L24" s="418"/>
      <c r="M24" s="418"/>
      <c r="N24" s="418"/>
      <c r="O24" s="418"/>
      <c r="P24" s="440"/>
    </row>
    <row r="25" spans="1:18" ht="16.5" thickBot="1">
      <c r="A25" s="406"/>
      <c r="B25" s="755"/>
      <c r="C25" s="767"/>
      <c r="D25" s="760"/>
      <c r="E25" s="760"/>
      <c r="F25" s="763"/>
      <c r="G25" s="765"/>
      <c r="H25" s="354" t="s">
        <v>48</v>
      </c>
      <c r="I25" s="407"/>
      <c r="J25" s="418"/>
      <c r="K25" s="418"/>
      <c r="L25" s="418"/>
      <c r="M25" s="418"/>
      <c r="N25" s="418"/>
      <c r="O25" s="418"/>
      <c r="P25" s="440"/>
    </row>
    <row r="26" spans="1:18" ht="16.5" thickBot="1">
      <c r="A26" s="406"/>
      <c r="B26" s="755"/>
      <c r="C26" s="767"/>
      <c r="D26" s="760"/>
      <c r="E26" s="760"/>
      <c r="F26" s="763"/>
      <c r="G26" s="765"/>
      <c r="H26" s="354" t="s">
        <v>709</v>
      </c>
      <c r="I26" s="407"/>
      <c r="J26" s="418"/>
      <c r="K26" s="418">
        <v>7500000</v>
      </c>
      <c r="L26" s="418"/>
      <c r="M26" s="418">
        <v>7500000</v>
      </c>
      <c r="N26" s="418"/>
      <c r="O26" s="418">
        <v>7500000</v>
      </c>
      <c r="P26" s="440"/>
    </row>
    <row r="27" spans="1:18" ht="16.5" thickBot="1">
      <c r="A27" s="406"/>
      <c r="B27" s="755"/>
      <c r="C27" s="768"/>
      <c r="D27" s="761"/>
      <c r="E27" s="761"/>
      <c r="F27" s="764"/>
      <c r="G27" s="765"/>
      <c r="H27" s="355" t="s">
        <v>710</v>
      </c>
      <c r="I27" s="408">
        <f>+I23+I24+I25+I26</f>
        <v>0</v>
      </c>
      <c r="J27" s="408">
        <f t="shared" ref="J27" si="15">+J23+J24+J25+J26</f>
        <v>0</v>
      </c>
      <c r="K27" s="408">
        <f t="shared" ref="K27" si="16">+K23+K24+K25+K26</f>
        <v>7500000</v>
      </c>
      <c r="L27" s="408">
        <f t="shared" ref="L27" si="17">+L23+L24+L25+L26</f>
        <v>0</v>
      </c>
      <c r="M27" s="408">
        <f t="shared" ref="M27" si="18">+M23+M24+M25+M26</f>
        <v>7500000</v>
      </c>
      <c r="N27" s="408">
        <f t="shared" ref="N27" si="19">+N23+N24+N25+N26</f>
        <v>0</v>
      </c>
      <c r="O27" s="408">
        <f t="shared" ref="O27" si="20">+O23+O24+O25+O26</f>
        <v>7500000</v>
      </c>
      <c r="P27" s="408">
        <f t="shared" ref="P27" si="21">+P23+P24+P25+P26</f>
        <v>0</v>
      </c>
    </row>
    <row r="28" spans="1:18" ht="15.75" customHeight="1" thickBot="1">
      <c r="A28" s="406"/>
      <c r="B28" s="755">
        <v>5</v>
      </c>
      <c r="C28" s="756" t="s">
        <v>814</v>
      </c>
      <c r="D28" s="759">
        <v>2026</v>
      </c>
      <c r="E28" s="759">
        <v>2026</v>
      </c>
      <c r="F28" s="762">
        <v>990000</v>
      </c>
      <c r="G28" s="765"/>
      <c r="H28" s="354" t="s">
        <v>707</v>
      </c>
      <c r="I28" s="407"/>
      <c r="J28" s="418"/>
      <c r="K28" s="418"/>
      <c r="L28" s="418"/>
      <c r="M28" s="418"/>
      <c r="N28" s="418"/>
      <c r="O28" s="418"/>
      <c r="P28" s="440"/>
    </row>
    <row r="29" spans="1:18" ht="16.5" thickBot="1">
      <c r="A29" s="406"/>
      <c r="B29" s="755"/>
      <c r="C29" s="757"/>
      <c r="D29" s="760"/>
      <c r="E29" s="760"/>
      <c r="F29" s="763"/>
      <c r="G29" s="765"/>
      <c r="H29" s="354" t="s">
        <v>708</v>
      </c>
      <c r="I29" s="407"/>
      <c r="J29" s="418"/>
      <c r="K29" s="418"/>
      <c r="L29" s="418"/>
      <c r="M29" s="418"/>
      <c r="N29" s="418"/>
      <c r="O29" s="418"/>
      <c r="P29" s="440"/>
    </row>
    <row r="30" spans="1:18" ht="16.5" thickBot="1">
      <c r="A30" s="406"/>
      <c r="B30" s="755"/>
      <c r="C30" s="757"/>
      <c r="D30" s="760"/>
      <c r="E30" s="760"/>
      <c r="F30" s="763"/>
      <c r="G30" s="765"/>
      <c r="H30" s="354" t="s">
        <v>48</v>
      </c>
      <c r="I30" s="407"/>
      <c r="J30" s="418"/>
      <c r="K30" s="418"/>
      <c r="L30" s="418"/>
      <c r="M30" s="418"/>
      <c r="N30" s="418"/>
      <c r="O30" s="418"/>
      <c r="P30" s="440"/>
    </row>
    <row r="31" spans="1:18" ht="16.5" thickBot="1">
      <c r="A31" s="406"/>
      <c r="B31" s="755"/>
      <c r="C31" s="757"/>
      <c r="D31" s="760"/>
      <c r="E31" s="760"/>
      <c r="F31" s="763"/>
      <c r="G31" s="765"/>
      <c r="H31" s="354" t="s">
        <v>709</v>
      </c>
      <c r="I31" s="407"/>
      <c r="J31" s="418"/>
      <c r="K31" s="407"/>
      <c r="L31" s="418"/>
      <c r="M31" s="407">
        <v>990000</v>
      </c>
      <c r="N31" s="418"/>
      <c r="O31" s="407">
        <v>990000</v>
      </c>
      <c r="P31" s="440"/>
    </row>
    <row r="32" spans="1:18" ht="16.5" thickBot="1">
      <c r="A32" s="406"/>
      <c r="B32" s="755"/>
      <c r="C32" s="758"/>
      <c r="D32" s="761"/>
      <c r="E32" s="761"/>
      <c r="F32" s="764"/>
      <c r="G32" s="765"/>
      <c r="H32" s="355" t="s">
        <v>710</v>
      </c>
      <c r="I32" s="408">
        <f>+I28+I29+I30+I31</f>
        <v>0</v>
      </c>
      <c r="J32" s="408">
        <f t="shared" ref="J32" si="22">+J28+J29+J30+J31</f>
        <v>0</v>
      </c>
      <c r="K32" s="408">
        <f t="shared" ref="K32" si="23">+K28+K29+K30+K31</f>
        <v>0</v>
      </c>
      <c r="L32" s="408">
        <f t="shared" ref="L32" si="24">+L28+L29+L30+L31</f>
        <v>0</v>
      </c>
      <c r="M32" s="408">
        <f t="shared" ref="M32" si="25">+M28+M29+M30+M31</f>
        <v>990000</v>
      </c>
      <c r="N32" s="408">
        <f t="shared" ref="N32" si="26">+N28+N29+N30+N31</f>
        <v>0</v>
      </c>
      <c r="O32" s="408">
        <f t="shared" ref="O32" si="27">+O28+O29+O30+O31</f>
        <v>990000</v>
      </c>
      <c r="P32" s="408">
        <f t="shared" ref="P32" si="28">+P28+P29+P30+P31</f>
        <v>0</v>
      </c>
    </row>
    <row r="33" spans="1:16" ht="16.5" thickBot="1">
      <c r="A33" s="406"/>
      <c r="B33" s="755">
        <v>6</v>
      </c>
      <c r="C33" s="769" t="s">
        <v>815</v>
      </c>
      <c r="D33" s="759">
        <v>2026</v>
      </c>
      <c r="E33" s="759">
        <v>2026</v>
      </c>
      <c r="F33" s="762">
        <v>900000</v>
      </c>
      <c r="G33" s="765"/>
      <c r="H33" s="354" t="s">
        <v>707</v>
      </c>
      <c r="I33" s="407"/>
      <c r="J33" s="418"/>
      <c r="K33" s="418"/>
      <c r="L33" s="418"/>
      <c r="M33" s="418"/>
      <c r="N33" s="418"/>
      <c r="O33" s="418"/>
      <c r="P33" s="440"/>
    </row>
    <row r="34" spans="1:16" ht="16.5" thickBot="1">
      <c r="A34" s="406"/>
      <c r="B34" s="755"/>
      <c r="C34" s="770"/>
      <c r="D34" s="760"/>
      <c r="E34" s="760"/>
      <c r="F34" s="763"/>
      <c r="G34" s="765"/>
      <c r="H34" s="354" t="s">
        <v>708</v>
      </c>
      <c r="I34" s="407"/>
      <c r="J34" s="418"/>
      <c r="K34" s="418"/>
      <c r="L34" s="418"/>
      <c r="M34" s="418"/>
      <c r="N34" s="418"/>
      <c r="O34" s="418"/>
      <c r="P34" s="440"/>
    </row>
    <row r="35" spans="1:16" ht="16.5" thickBot="1">
      <c r="A35" s="406"/>
      <c r="B35" s="755"/>
      <c r="C35" s="770"/>
      <c r="D35" s="760"/>
      <c r="E35" s="760"/>
      <c r="F35" s="763"/>
      <c r="G35" s="765"/>
      <c r="H35" s="354" t="s">
        <v>48</v>
      </c>
      <c r="I35" s="407"/>
      <c r="J35" s="418"/>
      <c r="K35" s="418"/>
      <c r="L35" s="418"/>
      <c r="M35" s="418"/>
      <c r="N35" s="418"/>
      <c r="O35" s="418"/>
      <c r="P35" s="440"/>
    </row>
    <row r="36" spans="1:16" ht="16.5" thickBot="1">
      <c r="A36" s="406"/>
      <c r="B36" s="755"/>
      <c r="C36" s="770"/>
      <c r="D36" s="760"/>
      <c r="E36" s="760"/>
      <c r="F36" s="763"/>
      <c r="G36" s="765"/>
      <c r="H36" s="354" t="s">
        <v>709</v>
      </c>
      <c r="I36" s="407"/>
      <c r="J36" s="407"/>
      <c r="K36" s="407"/>
      <c r="L36" s="418"/>
      <c r="M36" s="407">
        <v>900000</v>
      </c>
      <c r="N36" s="418"/>
      <c r="O36" s="407">
        <v>900000</v>
      </c>
      <c r="P36" s="440"/>
    </row>
    <row r="37" spans="1:16" ht="16.5" thickBot="1">
      <c r="A37" s="406"/>
      <c r="B37" s="755"/>
      <c r="C37" s="771"/>
      <c r="D37" s="761"/>
      <c r="E37" s="761"/>
      <c r="F37" s="764"/>
      <c r="G37" s="765"/>
      <c r="H37" s="355" t="s">
        <v>710</v>
      </c>
      <c r="I37" s="408">
        <f>+I33+I34+I35+I36</f>
        <v>0</v>
      </c>
      <c r="J37" s="408">
        <f t="shared" ref="J37" si="29">+J33+J34+J35+J36</f>
        <v>0</v>
      </c>
      <c r="K37" s="408">
        <f t="shared" ref="K37" si="30">+K33+K34+K35+K36</f>
        <v>0</v>
      </c>
      <c r="L37" s="408">
        <f t="shared" ref="L37" si="31">+L33+L34+L35+L36</f>
        <v>0</v>
      </c>
      <c r="M37" s="408">
        <f t="shared" ref="M37" si="32">+M33+M34+M35+M36</f>
        <v>900000</v>
      </c>
      <c r="N37" s="408">
        <f t="shared" ref="N37" si="33">+N33+N34+N35+N36</f>
        <v>0</v>
      </c>
      <c r="O37" s="408">
        <f t="shared" ref="O37" si="34">+O33+O34+O35+O36</f>
        <v>900000</v>
      </c>
      <c r="P37" s="408">
        <f t="shared" ref="P37" si="35">+P33+P34+P35+P36</f>
        <v>0</v>
      </c>
    </row>
    <row r="38" spans="1:16" ht="13.5" customHeight="1" thickBot="1">
      <c r="B38" s="755">
        <v>7</v>
      </c>
      <c r="C38" s="756" t="s">
        <v>816</v>
      </c>
      <c r="D38" s="759">
        <v>2026</v>
      </c>
      <c r="E38" s="759">
        <v>2026</v>
      </c>
      <c r="F38" s="762">
        <v>990000</v>
      </c>
      <c r="G38" s="765"/>
      <c r="H38" s="354" t="s">
        <v>707</v>
      </c>
      <c r="I38" s="407"/>
      <c r="J38" s="418"/>
      <c r="K38" s="418"/>
      <c r="L38" s="418"/>
      <c r="M38" s="418"/>
      <c r="N38" s="418"/>
      <c r="O38" s="418"/>
      <c r="P38" s="440"/>
    </row>
    <row r="39" spans="1:16" ht="16.5" thickBot="1">
      <c r="B39" s="755"/>
      <c r="C39" s="757"/>
      <c r="D39" s="760"/>
      <c r="E39" s="760"/>
      <c r="F39" s="763"/>
      <c r="G39" s="765"/>
      <c r="H39" s="354" t="s">
        <v>708</v>
      </c>
      <c r="I39" s="407"/>
      <c r="J39" s="418"/>
      <c r="K39" s="418"/>
      <c r="L39" s="418"/>
      <c r="M39" s="418"/>
      <c r="N39" s="418"/>
      <c r="O39" s="418"/>
      <c r="P39" s="440"/>
    </row>
    <row r="40" spans="1:16" ht="16.5" thickBot="1">
      <c r="B40" s="755"/>
      <c r="C40" s="757"/>
      <c r="D40" s="760"/>
      <c r="E40" s="760"/>
      <c r="F40" s="763"/>
      <c r="G40" s="765"/>
      <c r="H40" s="354" t="s">
        <v>48</v>
      </c>
      <c r="I40" s="407"/>
      <c r="J40" s="418"/>
      <c r="K40" s="418"/>
      <c r="L40" s="418"/>
      <c r="M40" s="418"/>
      <c r="N40" s="418"/>
      <c r="O40" s="418"/>
      <c r="P40" s="440"/>
    </row>
    <row r="41" spans="1:16" ht="16.5" thickBot="1">
      <c r="B41" s="755"/>
      <c r="C41" s="757"/>
      <c r="D41" s="760"/>
      <c r="E41" s="760"/>
      <c r="F41" s="763"/>
      <c r="G41" s="765"/>
      <c r="H41" s="354" t="s">
        <v>709</v>
      </c>
      <c r="I41" s="407">
        <v>400000</v>
      </c>
      <c r="J41" s="418"/>
      <c r="K41" s="407">
        <v>600000</v>
      </c>
      <c r="L41" s="418"/>
      <c r="M41" s="407">
        <v>990000</v>
      </c>
      <c r="N41" s="418"/>
      <c r="O41" s="407">
        <v>990000</v>
      </c>
      <c r="P41" s="440"/>
    </row>
    <row r="42" spans="1:16" ht="16.5" thickBot="1">
      <c r="B42" s="755"/>
      <c r="C42" s="758"/>
      <c r="D42" s="761"/>
      <c r="E42" s="761"/>
      <c r="F42" s="764"/>
      <c r="G42" s="765"/>
      <c r="H42" s="355" t="s">
        <v>710</v>
      </c>
      <c r="I42" s="408">
        <f>+I38+I39+I40+I41</f>
        <v>400000</v>
      </c>
      <c r="J42" s="408">
        <f t="shared" ref="J42" si="36">+J38+J39+J40+J41</f>
        <v>0</v>
      </c>
      <c r="K42" s="408">
        <f t="shared" ref="K42" si="37">+K38+K39+K40+K41</f>
        <v>600000</v>
      </c>
      <c r="L42" s="408">
        <f t="shared" ref="L42" si="38">+L38+L39+L40+L41</f>
        <v>0</v>
      </c>
      <c r="M42" s="408">
        <f t="shared" ref="M42" si="39">+M38+M39+M40+M41</f>
        <v>990000</v>
      </c>
      <c r="N42" s="408">
        <f t="shared" ref="N42" si="40">+N38+N39+N40+N41</f>
        <v>0</v>
      </c>
      <c r="O42" s="408">
        <f t="shared" ref="O42" si="41">+O38+O39+O40+O41</f>
        <v>990000</v>
      </c>
      <c r="P42" s="408">
        <f t="shared" ref="P42" si="42">+P38+P39+P40+P41</f>
        <v>0</v>
      </c>
    </row>
    <row r="43" spans="1:16" ht="16.5" thickBot="1">
      <c r="B43" s="755">
        <v>8</v>
      </c>
      <c r="C43" s="756" t="s">
        <v>817</v>
      </c>
      <c r="D43" s="759" t="s">
        <v>826</v>
      </c>
      <c r="E43" s="759">
        <v>2026</v>
      </c>
      <c r="F43" s="762">
        <v>990000</v>
      </c>
      <c r="G43" s="765"/>
      <c r="H43" s="354" t="s">
        <v>707</v>
      </c>
      <c r="I43" s="407"/>
      <c r="J43" s="418"/>
      <c r="K43" s="418"/>
      <c r="L43" s="418"/>
      <c r="M43" s="418"/>
      <c r="N43" s="418"/>
      <c r="O43" s="418"/>
      <c r="P43" s="440"/>
    </row>
    <row r="44" spans="1:16" ht="16.5" thickBot="1">
      <c r="B44" s="755"/>
      <c r="C44" s="757"/>
      <c r="D44" s="760"/>
      <c r="E44" s="760"/>
      <c r="F44" s="763"/>
      <c r="G44" s="765"/>
      <c r="H44" s="354" t="s">
        <v>708</v>
      </c>
      <c r="I44" s="407"/>
      <c r="J44" s="418"/>
      <c r="K44" s="418"/>
      <c r="L44" s="418"/>
      <c r="M44" s="418"/>
      <c r="N44" s="418"/>
      <c r="O44" s="418"/>
      <c r="P44" s="440"/>
    </row>
    <row r="45" spans="1:16" ht="16.5" thickBot="1">
      <c r="B45" s="755"/>
      <c r="C45" s="757"/>
      <c r="D45" s="760"/>
      <c r="E45" s="760"/>
      <c r="F45" s="763"/>
      <c r="G45" s="765"/>
      <c r="H45" s="354" t="s">
        <v>48</v>
      </c>
      <c r="I45" s="407"/>
      <c r="J45" s="418"/>
      <c r="K45" s="418"/>
      <c r="L45" s="418"/>
      <c r="M45" s="418"/>
      <c r="N45" s="418"/>
      <c r="O45" s="418"/>
      <c r="P45" s="440"/>
    </row>
    <row r="46" spans="1:16" ht="16.5" thickBot="1">
      <c r="B46" s="755"/>
      <c r="C46" s="757"/>
      <c r="D46" s="760"/>
      <c r="E46" s="760"/>
      <c r="F46" s="763"/>
      <c r="G46" s="765"/>
      <c r="H46" s="354" t="s">
        <v>709</v>
      </c>
      <c r="I46" s="407">
        <v>400000</v>
      </c>
      <c r="J46" s="418"/>
      <c r="K46" s="407">
        <v>600000</v>
      </c>
      <c r="L46" s="418"/>
      <c r="M46" s="407">
        <v>990000</v>
      </c>
      <c r="N46" s="418"/>
      <c r="O46" s="407">
        <v>990000</v>
      </c>
      <c r="P46" s="440"/>
    </row>
    <row r="47" spans="1:16" ht="16.5" thickBot="1">
      <c r="B47" s="755"/>
      <c r="C47" s="758"/>
      <c r="D47" s="761"/>
      <c r="E47" s="761"/>
      <c r="F47" s="764"/>
      <c r="G47" s="765"/>
      <c r="H47" s="355" t="s">
        <v>710</v>
      </c>
      <c r="I47" s="408">
        <f>+I43+I44+I45+I46</f>
        <v>400000</v>
      </c>
      <c r="J47" s="408">
        <f t="shared" ref="J47" si="43">+J43+J44+J45+J46</f>
        <v>0</v>
      </c>
      <c r="K47" s="408">
        <f t="shared" ref="K47" si="44">+K43+K44+K45+K46</f>
        <v>600000</v>
      </c>
      <c r="L47" s="408">
        <f t="shared" ref="L47" si="45">+L43+L44+L45+L46</f>
        <v>0</v>
      </c>
      <c r="M47" s="408">
        <f t="shared" ref="M47" si="46">+M43+M44+M45+M46</f>
        <v>990000</v>
      </c>
      <c r="N47" s="408">
        <f t="shared" ref="N47" si="47">+N43+N44+N45+N46</f>
        <v>0</v>
      </c>
      <c r="O47" s="408">
        <f t="shared" ref="O47" si="48">+O43+O44+O45+O46</f>
        <v>990000</v>
      </c>
      <c r="P47" s="408">
        <f t="shared" ref="P47" si="49">+P43+P44+P45+P46</f>
        <v>0</v>
      </c>
    </row>
    <row r="48" spans="1:16" ht="15.75" customHeight="1" thickBot="1">
      <c r="B48" s="755">
        <v>9</v>
      </c>
      <c r="C48" s="756" t="s">
        <v>825</v>
      </c>
      <c r="D48" s="759" t="s">
        <v>826</v>
      </c>
      <c r="E48" s="759">
        <v>2026</v>
      </c>
      <c r="F48" s="762">
        <v>700000</v>
      </c>
      <c r="G48" s="765"/>
      <c r="H48" s="354" t="s">
        <v>707</v>
      </c>
      <c r="I48" s="407"/>
      <c r="J48" s="418"/>
      <c r="K48" s="418"/>
      <c r="L48" s="418"/>
      <c r="M48" s="418"/>
      <c r="N48" s="418"/>
      <c r="O48" s="418"/>
      <c r="P48" s="440"/>
    </row>
    <row r="49" spans="2:16" ht="16.5" thickBot="1">
      <c r="B49" s="755"/>
      <c r="C49" s="757"/>
      <c r="D49" s="760"/>
      <c r="E49" s="760"/>
      <c r="F49" s="763"/>
      <c r="G49" s="765"/>
      <c r="H49" s="354" t="s">
        <v>708</v>
      </c>
      <c r="I49" s="407"/>
      <c r="J49" s="418"/>
      <c r="K49" s="418"/>
      <c r="L49" s="418"/>
      <c r="M49" s="418"/>
      <c r="N49" s="418"/>
      <c r="O49" s="418"/>
      <c r="P49" s="440"/>
    </row>
    <row r="50" spans="2:16" ht="16.5" thickBot="1">
      <c r="B50" s="755"/>
      <c r="C50" s="757"/>
      <c r="D50" s="760"/>
      <c r="E50" s="760"/>
      <c r="F50" s="763"/>
      <c r="G50" s="765"/>
      <c r="H50" s="354" t="s">
        <v>48</v>
      </c>
      <c r="I50" s="407"/>
      <c r="J50" s="418"/>
      <c r="K50" s="418"/>
      <c r="L50" s="418"/>
      <c r="M50" s="418"/>
      <c r="N50" s="418"/>
      <c r="O50" s="418"/>
      <c r="P50" s="440"/>
    </row>
    <row r="51" spans="2:16" ht="16.5" thickBot="1">
      <c r="B51" s="755"/>
      <c r="C51" s="757"/>
      <c r="D51" s="760"/>
      <c r="E51" s="760"/>
      <c r="F51" s="763"/>
      <c r="G51" s="765"/>
      <c r="H51" s="354" t="s">
        <v>709</v>
      </c>
      <c r="I51" s="407">
        <v>700000</v>
      </c>
      <c r="J51" s="418"/>
      <c r="K51" s="407">
        <v>700000</v>
      </c>
      <c r="L51" s="418"/>
      <c r="M51" s="407">
        <v>700000</v>
      </c>
      <c r="N51" s="418"/>
      <c r="O51" s="407">
        <v>700000</v>
      </c>
      <c r="P51" s="440"/>
    </row>
    <row r="52" spans="2:16" ht="16.5" thickBot="1">
      <c r="B52" s="755"/>
      <c r="C52" s="758"/>
      <c r="D52" s="761"/>
      <c r="E52" s="761"/>
      <c r="F52" s="764"/>
      <c r="G52" s="765"/>
      <c r="H52" s="355" t="s">
        <v>710</v>
      </c>
      <c r="I52" s="408">
        <f>+I48+I49+I50+I51</f>
        <v>700000</v>
      </c>
      <c r="J52" s="408">
        <f t="shared" ref="J52" si="50">+J48+J49+J50+J51</f>
        <v>0</v>
      </c>
      <c r="K52" s="408">
        <f t="shared" ref="K52" si="51">+K48+K49+K50+K51</f>
        <v>700000</v>
      </c>
      <c r="L52" s="408">
        <f t="shared" ref="L52" si="52">+L48+L49+L50+L51</f>
        <v>0</v>
      </c>
      <c r="M52" s="408">
        <f t="shared" ref="M52" si="53">+M48+M49+M50+M51</f>
        <v>700000</v>
      </c>
      <c r="N52" s="408">
        <f t="shared" ref="N52" si="54">+N48+N49+N50+N51</f>
        <v>0</v>
      </c>
      <c r="O52" s="408">
        <f t="shared" ref="O52" si="55">+O48+O49+O50+O51</f>
        <v>700000</v>
      </c>
      <c r="P52" s="408">
        <f t="shared" ref="P52" si="56">+P48+P49+P50+P51</f>
        <v>0</v>
      </c>
    </row>
    <row r="53" spans="2:16" ht="16.5" thickBot="1">
      <c r="B53" s="755">
        <v>10</v>
      </c>
      <c r="C53" s="756" t="s">
        <v>818</v>
      </c>
      <c r="D53" s="759" t="s">
        <v>826</v>
      </c>
      <c r="E53" s="759">
        <v>2026</v>
      </c>
      <c r="F53" s="762">
        <v>990000</v>
      </c>
      <c r="G53" s="765"/>
      <c r="H53" s="354" t="s">
        <v>707</v>
      </c>
      <c r="I53" s="407"/>
      <c r="J53" s="418"/>
      <c r="K53" s="418"/>
      <c r="L53" s="418"/>
      <c r="M53" s="418"/>
      <c r="N53" s="418"/>
      <c r="O53" s="418"/>
      <c r="P53" s="440"/>
    </row>
    <row r="54" spans="2:16" ht="16.5" thickBot="1">
      <c r="B54" s="755"/>
      <c r="C54" s="757"/>
      <c r="D54" s="760"/>
      <c r="E54" s="760"/>
      <c r="F54" s="763"/>
      <c r="G54" s="765"/>
      <c r="H54" s="354" t="s">
        <v>708</v>
      </c>
      <c r="I54" s="407"/>
      <c r="J54" s="418"/>
      <c r="K54" s="418"/>
      <c r="L54" s="418"/>
      <c r="M54" s="418"/>
      <c r="N54" s="418"/>
      <c r="O54" s="418"/>
      <c r="P54" s="440"/>
    </row>
    <row r="55" spans="2:16" ht="16.5" thickBot="1">
      <c r="B55" s="755"/>
      <c r="C55" s="757"/>
      <c r="D55" s="760"/>
      <c r="E55" s="760"/>
      <c r="F55" s="763"/>
      <c r="G55" s="765"/>
      <c r="H55" s="354" t="s">
        <v>48</v>
      </c>
      <c r="I55" s="407"/>
      <c r="J55" s="418"/>
      <c r="K55" s="418"/>
      <c r="L55" s="418"/>
      <c r="M55" s="418"/>
      <c r="N55" s="418"/>
      <c r="O55" s="418"/>
      <c r="P55" s="440"/>
    </row>
    <row r="56" spans="2:16" ht="16.5" thickBot="1">
      <c r="B56" s="755"/>
      <c r="C56" s="757"/>
      <c r="D56" s="760"/>
      <c r="E56" s="760"/>
      <c r="F56" s="763"/>
      <c r="G56" s="765"/>
      <c r="H56" s="354" t="s">
        <v>709</v>
      </c>
      <c r="I56" s="407">
        <v>400000</v>
      </c>
      <c r="J56" s="418"/>
      <c r="K56" s="407">
        <v>600000</v>
      </c>
      <c r="L56" s="418"/>
      <c r="M56" s="407">
        <v>990000</v>
      </c>
      <c r="N56" s="418"/>
      <c r="O56" s="407">
        <v>990000</v>
      </c>
      <c r="P56" s="440"/>
    </row>
    <row r="57" spans="2:16" ht="16.5" thickBot="1">
      <c r="B57" s="755"/>
      <c r="C57" s="758"/>
      <c r="D57" s="761"/>
      <c r="E57" s="761"/>
      <c r="F57" s="764"/>
      <c r="G57" s="765"/>
      <c r="H57" s="355" t="s">
        <v>710</v>
      </c>
      <c r="I57" s="408">
        <f>+I53+I54+I55+I56</f>
        <v>400000</v>
      </c>
      <c r="J57" s="408">
        <f t="shared" ref="J57" si="57">+J53+J54+J55+J56</f>
        <v>0</v>
      </c>
      <c r="K57" s="408">
        <f t="shared" ref="K57" si="58">+K53+K54+K55+K56</f>
        <v>600000</v>
      </c>
      <c r="L57" s="408">
        <f t="shared" ref="L57" si="59">+L53+L54+L55+L56</f>
        <v>0</v>
      </c>
      <c r="M57" s="408">
        <f t="shared" ref="M57" si="60">+M53+M54+M55+M56</f>
        <v>990000</v>
      </c>
      <c r="N57" s="408">
        <f t="shared" ref="N57" si="61">+N53+N54+N55+N56</f>
        <v>0</v>
      </c>
      <c r="O57" s="408">
        <f t="shared" ref="O57" si="62">+O53+O54+O55+O56</f>
        <v>990000</v>
      </c>
      <c r="P57" s="408">
        <f t="shared" ref="P57" si="63">+P53+P54+P55+P56</f>
        <v>0</v>
      </c>
    </row>
    <row r="58" spans="2:16" ht="15.75" customHeight="1" thickBot="1">
      <c r="B58" s="755">
        <v>11</v>
      </c>
      <c r="C58" s="756" t="s">
        <v>819</v>
      </c>
      <c r="D58" s="759" t="s">
        <v>826</v>
      </c>
      <c r="E58" s="759">
        <v>2026</v>
      </c>
      <c r="F58" s="762">
        <v>990000</v>
      </c>
      <c r="G58" s="765"/>
      <c r="H58" s="354" t="s">
        <v>707</v>
      </c>
      <c r="I58" s="407"/>
      <c r="J58" s="418"/>
      <c r="K58" s="418"/>
      <c r="L58" s="418"/>
      <c r="M58" s="418"/>
      <c r="N58" s="418"/>
      <c r="O58" s="418"/>
      <c r="P58" s="440"/>
    </row>
    <row r="59" spans="2:16" ht="16.5" thickBot="1">
      <c r="B59" s="755"/>
      <c r="C59" s="757"/>
      <c r="D59" s="760"/>
      <c r="E59" s="760"/>
      <c r="F59" s="763"/>
      <c r="G59" s="765"/>
      <c r="H59" s="354" t="s">
        <v>708</v>
      </c>
      <c r="I59" s="407"/>
      <c r="J59" s="418"/>
      <c r="K59" s="418"/>
      <c r="L59" s="418"/>
      <c r="M59" s="418"/>
      <c r="N59" s="418"/>
      <c r="O59" s="418"/>
      <c r="P59" s="440"/>
    </row>
    <row r="60" spans="2:16" ht="16.5" thickBot="1">
      <c r="B60" s="755"/>
      <c r="C60" s="757"/>
      <c r="D60" s="760"/>
      <c r="E60" s="760"/>
      <c r="F60" s="763"/>
      <c r="G60" s="765"/>
      <c r="H60" s="354" t="s">
        <v>48</v>
      </c>
      <c r="I60" s="407"/>
      <c r="J60" s="418"/>
      <c r="K60" s="418"/>
      <c r="L60" s="418"/>
      <c r="M60" s="418"/>
      <c r="N60" s="418"/>
      <c r="O60" s="418"/>
      <c r="P60" s="440"/>
    </row>
    <row r="61" spans="2:16" ht="16.5" thickBot="1">
      <c r="B61" s="755"/>
      <c r="C61" s="757"/>
      <c r="D61" s="760"/>
      <c r="E61" s="760"/>
      <c r="F61" s="763"/>
      <c r="G61" s="765"/>
      <c r="H61" s="354" t="s">
        <v>709</v>
      </c>
      <c r="I61" s="407"/>
      <c r="J61" s="418"/>
      <c r="K61" s="407">
        <v>990000</v>
      </c>
      <c r="L61" s="418"/>
      <c r="M61" s="407">
        <v>990000</v>
      </c>
      <c r="N61" s="418"/>
      <c r="O61" s="407">
        <v>990000</v>
      </c>
      <c r="P61" s="440"/>
    </row>
    <row r="62" spans="2:16" ht="16.5" thickBot="1">
      <c r="B62" s="755"/>
      <c r="C62" s="758"/>
      <c r="D62" s="761"/>
      <c r="E62" s="761"/>
      <c r="F62" s="764"/>
      <c r="G62" s="765"/>
      <c r="H62" s="355" t="s">
        <v>710</v>
      </c>
      <c r="I62" s="408">
        <f>+I58+I59+I60+I61</f>
        <v>0</v>
      </c>
      <c r="J62" s="408">
        <f t="shared" ref="J62" si="64">+J58+J59+J60+J61</f>
        <v>0</v>
      </c>
      <c r="K62" s="408">
        <f t="shared" ref="K62" si="65">+K58+K59+K60+K61</f>
        <v>990000</v>
      </c>
      <c r="L62" s="408">
        <f t="shared" ref="L62" si="66">+L58+L59+L60+L61</f>
        <v>0</v>
      </c>
      <c r="M62" s="408">
        <f t="shared" ref="M62" si="67">+M58+M59+M60+M61</f>
        <v>990000</v>
      </c>
      <c r="N62" s="408">
        <f t="shared" ref="N62" si="68">+N58+N59+N60+N61</f>
        <v>0</v>
      </c>
      <c r="O62" s="408">
        <f t="shared" ref="O62" si="69">+O58+O59+O60+O61</f>
        <v>990000</v>
      </c>
      <c r="P62" s="408">
        <f t="shared" ref="P62" si="70">+P58+P59+P60+P61</f>
        <v>0</v>
      </c>
    </row>
    <row r="63" spans="2:16" ht="16.5" thickBot="1">
      <c r="B63" s="755">
        <v>12</v>
      </c>
      <c r="C63" s="788" t="s">
        <v>820</v>
      </c>
      <c r="D63" s="759" t="s">
        <v>826</v>
      </c>
      <c r="E63" s="759">
        <v>2026</v>
      </c>
      <c r="F63" s="762">
        <v>400000</v>
      </c>
      <c r="G63" s="765"/>
      <c r="H63" s="354" t="s">
        <v>707</v>
      </c>
      <c r="I63" s="407"/>
      <c r="J63" s="418"/>
      <c r="K63" s="418"/>
      <c r="L63" s="418"/>
      <c r="M63" s="418"/>
      <c r="N63" s="418"/>
      <c r="O63" s="418"/>
      <c r="P63" s="440"/>
    </row>
    <row r="64" spans="2:16" ht="16.5" thickBot="1">
      <c r="B64" s="755"/>
      <c r="C64" s="789"/>
      <c r="D64" s="760"/>
      <c r="E64" s="760"/>
      <c r="F64" s="763"/>
      <c r="G64" s="765"/>
      <c r="H64" s="354" t="s">
        <v>708</v>
      </c>
      <c r="I64" s="407"/>
      <c r="J64" s="418"/>
      <c r="K64" s="418"/>
      <c r="L64" s="418"/>
      <c r="M64" s="418"/>
      <c r="N64" s="418"/>
      <c r="O64" s="418"/>
      <c r="P64" s="440"/>
    </row>
    <row r="65" spans="2:16" ht="16.5" thickBot="1">
      <c r="B65" s="755"/>
      <c r="C65" s="789"/>
      <c r="D65" s="760"/>
      <c r="E65" s="760"/>
      <c r="F65" s="763"/>
      <c r="G65" s="765"/>
      <c r="H65" s="354" t="s">
        <v>48</v>
      </c>
      <c r="I65" s="407"/>
      <c r="J65" s="418"/>
      <c r="K65" s="418"/>
      <c r="L65" s="418"/>
      <c r="M65" s="418"/>
      <c r="N65" s="418"/>
      <c r="O65" s="418"/>
      <c r="P65" s="440"/>
    </row>
    <row r="66" spans="2:16" ht="16.5" thickBot="1">
      <c r="B66" s="755"/>
      <c r="C66" s="789"/>
      <c r="D66" s="760"/>
      <c r="E66" s="760"/>
      <c r="F66" s="763"/>
      <c r="G66" s="765"/>
      <c r="H66" s="354" t="s">
        <v>709</v>
      </c>
      <c r="I66" s="407">
        <v>400000</v>
      </c>
      <c r="J66" s="418"/>
      <c r="K66" s="407">
        <v>400000</v>
      </c>
      <c r="L66" s="418"/>
      <c r="M66" s="407">
        <v>400000</v>
      </c>
      <c r="N66" s="418"/>
      <c r="O66" s="407">
        <v>400000</v>
      </c>
      <c r="P66" s="440"/>
    </row>
    <row r="67" spans="2:16" ht="16.5" thickBot="1">
      <c r="B67" s="755"/>
      <c r="C67" s="790"/>
      <c r="D67" s="761"/>
      <c r="E67" s="761"/>
      <c r="F67" s="764"/>
      <c r="G67" s="765"/>
      <c r="H67" s="355" t="s">
        <v>710</v>
      </c>
      <c r="I67" s="408">
        <f>+I63+I64+I65+I66</f>
        <v>400000</v>
      </c>
      <c r="J67" s="408">
        <f t="shared" ref="J67" si="71">+J63+J64+J65+J66</f>
        <v>0</v>
      </c>
      <c r="K67" s="408">
        <f t="shared" ref="K67" si="72">+K63+K64+K65+K66</f>
        <v>400000</v>
      </c>
      <c r="L67" s="408">
        <f t="shared" ref="L67" si="73">+L63+L64+L65+L66</f>
        <v>0</v>
      </c>
      <c r="M67" s="408">
        <f t="shared" ref="M67" si="74">+M63+M64+M65+M66</f>
        <v>400000</v>
      </c>
      <c r="N67" s="408">
        <f t="shared" ref="N67" si="75">+N63+N64+N65+N66</f>
        <v>0</v>
      </c>
      <c r="O67" s="408">
        <f t="shared" ref="O67" si="76">+O63+O64+O65+O66</f>
        <v>400000</v>
      </c>
      <c r="P67" s="408">
        <f t="shared" ref="P67" si="77">+P63+P64+P65+P66</f>
        <v>0</v>
      </c>
    </row>
    <row r="68" spans="2:16" ht="16.5" thickBot="1">
      <c r="B68" s="755">
        <v>13</v>
      </c>
      <c r="C68" s="788" t="s">
        <v>821</v>
      </c>
      <c r="D68" s="759" t="s">
        <v>826</v>
      </c>
      <c r="E68" s="759">
        <v>2026</v>
      </c>
      <c r="F68" s="762">
        <v>2000000</v>
      </c>
      <c r="G68" s="765"/>
      <c r="H68" s="354" t="s">
        <v>707</v>
      </c>
      <c r="I68" s="407"/>
      <c r="J68" s="418"/>
      <c r="K68" s="418"/>
      <c r="L68" s="418"/>
      <c r="M68" s="418"/>
      <c r="N68" s="418"/>
      <c r="O68" s="418"/>
      <c r="P68" s="440"/>
    </row>
    <row r="69" spans="2:16" ht="16.5" thickBot="1">
      <c r="B69" s="755"/>
      <c r="C69" s="789"/>
      <c r="D69" s="760"/>
      <c r="E69" s="760"/>
      <c r="F69" s="763"/>
      <c r="G69" s="765"/>
      <c r="H69" s="354" t="s">
        <v>708</v>
      </c>
      <c r="I69" s="407"/>
      <c r="J69" s="418"/>
      <c r="K69" s="418"/>
      <c r="L69" s="418"/>
      <c r="M69" s="418"/>
      <c r="N69" s="418"/>
      <c r="O69" s="418"/>
      <c r="P69" s="440"/>
    </row>
    <row r="70" spans="2:16" ht="16.5" thickBot="1">
      <c r="B70" s="755"/>
      <c r="C70" s="789"/>
      <c r="D70" s="760"/>
      <c r="E70" s="760"/>
      <c r="F70" s="763"/>
      <c r="G70" s="765"/>
      <c r="H70" s="354" t="s">
        <v>48</v>
      </c>
      <c r="I70" s="407"/>
      <c r="J70" s="418"/>
      <c r="K70" s="418"/>
      <c r="L70" s="418"/>
      <c r="M70" s="418"/>
      <c r="N70" s="418"/>
      <c r="O70" s="418"/>
      <c r="P70" s="440"/>
    </row>
    <row r="71" spans="2:16" ht="16.5" thickBot="1">
      <c r="B71" s="755"/>
      <c r="C71" s="789"/>
      <c r="D71" s="760"/>
      <c r="E71" s="760"/>
      <c r="F71" s="763"/>
      <c r="G71" s="765"/>
      <c r="H71" s="354" t="s">
        <v>709</v>
      </c>
      <c r="I71" s="407"/>
      <c r="J71" s="418"/>
      <c r="K71" s="407">
        <v>2000000</v>
      </c>
      <c r="L71" s="418"/>
      <c r="M71" s="407">
        <v>2000000</v>
      </c>
      <c r="N71" s="418"/>
      <c r="O71" s="407">
        <v>2000000</v>
      </c>
      <c r="P71" s="440"/>
    </row>
    <row r="72" spans="2:16" ht="16.5" thickBot="1">
      <c r="B72" s="755"/>
      <c r="C72" s="790"/>
      <c r="D72" s="761"/>
      <c r="E72" s="761"/>
      <c r="F72" s="764"/>
      <c r="G72" s="765"/>
      <c r="H72" s="355" t="s">
        <v>710</v>
      </c>
      <c r="I72" s="408">
        <f>+I68+I69+I70+I71</f>
        <v>0</v>
      </c>
      <c r="J72" s="408">
        <f t="shared" ref="J72" si="78">+J68+J69+J70+J71</f>
        <v>0</v>
      </c>
      <c r="K72" s="408">
        <f t="shared" ref="K72" si="79">+K68+K69+K70+K71</f>
        <v>2000000</v>
      </c>
      <c r="L72" s="408">
        <f t="shared" ref="L72" si="80">+L68+L69+L70+L71</f>
        <v>0</v>
      </c>
      <c r="M72" s="408">
        <f t="shared" ref="M72" si="81">+M68+M69+M70+M71</f>
        <v>2000000</v>
      </c>
      <c r="N72" s="408">
        <f t="shared" ref="N72" si="82">+N68+N69+N70+N71</f>
        <v>0</v>
      </c>
      <c r="O72" s="408">
        <f t="shared" ref="O72" si="83">+O68+O69+O70+O71</f>
        <v>2000000</v>
      </c>
      <c r="P72" s="408">
        <f t="shared" ref="P72" si="84">+P68+P69+P70+P71</f>
        <v>0</v>
      </c>
    </row>
    <row r="73" spans="2:16" ht="16.5" thickBot="1">
      <c r="B73" s="800">
        <v>14</v>
      </c>
      <c r="C73" s="788" t="s">
        <v>822</v>
      </c>
      <c r="D73" s="759" t="s">
        <v>826</v>
      </c>
      <c r="E73" s="759">
        <v>2026</v>
      </c>
      <c r="F73" s="803">
        <v>990000</v>
      </c>
      <c r="G73" s="765"/>
      <c r="H73" s="354" t="s">
        <v>707</v>
      </c>
      <c r="I73" s="426"/>
      <c r="J73" s="426"/>
      <c r="K73" s="426"/>
      <c r="L73" s="426"/>
      <c r="M73" s="426"/>
      <c r="N73" s="426"/>
      <c r="O73" s="426"/>
      <c r="P73" s="427"/>
    </row>
    <row r="74" spans="2:16" ht="16.5" thickBot="1">
      <c r="B74" s="801"/>
      <c r="C74" s="789"/>
      <c r="D74" s="760"/>
      <c r="E74" s="760"/>
      <c r="F74" s="804"/>
      <c r="G74" s="765"/>
      <c r="H74" s="354" t="s">
        <v>708</v>
      </c>
      <c r="I74" s="426"/>
      <c r="J74" s="426"/>
      <c r="K74" s="426"/>
      <c r="L74" s="426"/>
      <c r="M74" s="426"/>
      <c r="N74" s="426"/>
      <c r="O74" s="426"/>
      <c r="P74" s="427"/>
    </row>
    <row r="75" spans="2:16" ht="16.5" thickBot="1">
      <c r="B75" s="801"/>
      <c r="C75" s="789"/>
      <c r="D75" s="760"/>
      <c r="E75" s="760"/>
      <c r="F75" s="804"/>
      <c r="G75" s="765"/>
      <c r="H75" s="354" t="s">
        <v>48</v>
      </c>
      <c r="I75" s="426"/>
      <c r="J75" s="426"/>
      <c r="K75" s="426"/>
      <c r="L75" s="426"/>
      <c r="M75" s="426"/>
      <c r="N75" s="426"/>
      <c r="O75" s="426"/>
      <c r="P75" s="427"/>
    </row>
    <row r="76" spans="2:16" ht="16.5" thickBot="1">
      <c r="B76" s="801"/>
      <c r="C76" s="789"/>
      <c r="D76" s="760"/>
      <c r="E76" s="760"/>
      <c r="F76" s="804"/>
      <c r="G76" s="765"/>
      <c r="H76" s="354" t="s">
        <v>709</v>
      </c>
      <c r="I76" s="426">
        <v>330000</v>
      </c>
      <c r="J76" s="426"/>
      <c r="K76" s="426">
        <v>660000</v>
      </c>
      <c r="L76" s="426"/>
      <c r="M76" s="426">
        <v>990000</v>
      </c>
      <c r="N76" s="426"/>
      <c r="O76" s="426">
        <v>990000</v>
      </c>
      <c r="P76" s="427"/>
    </row>
    <row r="77" spans="2:16" ht="16.5" thickBot="1">
      <c r="B77" s="802"/>
      <c r="C77" s="790"/>
      <c r="D77" s="761"/>
      <c r="E77" s="761"/>
      <c r="F77" s="805"/>
      <c r="G77" s="765"/>
      <c r="H77" s="355" t="s">
        <v>710</v>
      </c>
      <c r="I77" s="408">
        <f>+I73+I74+I75+I76</f>
        <v>330000</v>
      </c>
      <c r="J77" s="408">
        <f t="shared" ref="J77" si="85">+J73+J74+J75+J76</f>
        <v>0</v>
      </c>
      <c r="K77" s="408">
        <f t="shared" ref="K77" si="86">+K73+K74+K75+K76</f>
        <v>660000</v>
      </c>
      <c r="L77" s="408">
        <f t="shared" ref="L77" si="87">+L73+L74+L75+L76</f>
        <v>0</v>
      </c>
      <c r="M77" s="408">
        <f t="shared" ref="M77" si="88">+M73+M74+M75+M76</f>
        <v>990000</v>
      </c>
      <c r="N77" s="408">
        <f t="shared" ref="N77" si="89">+N73+N74+N75+N76</f>
        <v>0</v>
      </c>
      <c r="O77" s="408">
        <f t="shared" ref="O77" si="90">+O73+O74+O75+O76</f>
        <v>990000</v>
      </c>
      <c r="P77" s="408">
        <f t="shared" ref="P77" si="91">+P73+P74+P75+P76</f>
        <v>0</v>
      </c>
    </row>
    <row r="78" spans="2:16" ht="16.5" thickBot="1">
      <c r="B78" s="800">
        <v>15</v>
      </c>
      <c r="C78" s="788" t="s">
        <v>823</v>
      </c>
      <c r="D78" s="759" t="s">
        <v>826</v>
      </c>
      <c r="E78" s="759">
        <v>2026</v>
      </c>
      <c r="F78" s="803">
        <v>500000</v>
      </c>
      <c r="G78" s="765"/>
      <c r="H78" s="354" t="s">
        <v>707</v>
      </c>
      <c r="I78" s="426"/>
      <c r="J78" s="426"/>
      <c r="K78" s="426"/>
      <c r="L78" s="426"/>
      <c r="M78" s="426"/>
      <c r="N78" s="426"/>
      <c r="O78" s="426"/>
      <c r="P78" s="427"/>
    </row>
    <row r="79" spans="2:16" ht="16.5" thickBot="1">
      <c r="B79" s="801"/>
      <c r="C79" s="789"/>
      <c r="D79" s="760"/>
      <c r="E79" s="760"/>
      <c r="F79" s="804"/>
      <c r="G79" s="765"/>
      <c r="H79" s="354" t="s">
        <v>708</v>
      </c>
      <c r="I79" s="426"/>
      <c r="J79" s="426"/>
      <c r="K79" s="426"/>
      <c r="L79" s="426"/>
      <c r="M79" s="426"/>
      <c r="N79" s="426"/>
      <c r="O79" s="426"/>
      <c r="P79" s="427"/>
    </row>
    <row r="80" spans="2:16" ht="16.5" thickBot="1">
      <c r="B80" s="801"/>
      <c r="C80" s="789"/>
      <c r="D80" s="760"/>
      <c r="E80" s="760"/>
      <c r="F80" s="804"/>
      <c r="G80" s="765"/>
      <c r="H80" s="354" t="s">
        <v>48</v>
      </c>
      <c r="I80" s="426"/>
      <c r="J80" s="426"/>
      <c r="K80" s="426"/>
      <c r="L80" s="426"/>
      <c r="M80" s="426"/>
      <c r="N80" s="426"/>
      <c r="O80" s="426"/>
      <c r="P80" s="427"/>
    </row>
    <row r="81" spans="2:16" ht="16.5" thickBot="1">
      <c r="B81" s="801"/>
      <c r="C81" s="789"/>
      <c r="D81" s="760"/>
      <c r="E81" s="760"/>
      <c r="F81" s="804"/>
      <c r="G81" s="765"/>
      <c r="H81" s="354" t="s">
        <v>709</v>
      </c>
      <c r="I81" s="426"/>
      <c r="J81" s="426"/>
      <c r="K81" s="426">
        <v>500000</v>
      </c>
      <c r="L81" s="426"/>
      <c r="M81" s="426">
        <v>500000</v>
      </c>
      <c r="N81" s="426"/>
      <c r="O81" s="426">
        <v>500000</v>
      </c>
      <c r="P81" s="427"/>
    </row>
    <row r="82" spans="2:16" ht="16.5" thickBot="1">
      <c r="B82" s="806"/>
      <c r="C82" s="790"/>
      <c r="D82" s="761"/>
      <c r="E82" s="761"/>
      <c r="F82" s="808"/>
      <c r="G82" s="765"/>
      <c r="H82" s="355" t="s">
        <v>710</v>
      </c>
      <c r="I82" s="408">
        <f>+I78+I79+I80+I81</f>
        <v>0</v>
      </c>
      <c r="J82" s="408">
        <f t="shared" ref="J82" si="92">+J78+J79+J80+J81</f>
        <v>0</v>
      </c>
      <c r="K82" s="408">
        <f t="shared" ref="K82" si="93">+K78+K79+K80+K81</f>
        <v>500000</v>
      </c>
      <c r="L82" s="408">
        <f t="shared" ref="L82" si="94">+L78+L79+L80+L81</f>
        <v>0</v>
      </c>
      <c r="M82" s="408">
        <f t="shared" ref="M82" si="95">+M78+M79+M80+M81</f>
        <v>500000</v>
      </c>
      <c r="N82" s="408">
        <f t="shared" ref="N82" si="96">+N78+N79+N80+N81</f>
        <v>0</v>
      </c>
      <c r="O82" s="408">
        <f t="shared" ref="O82" si="97">+O78+O79+O80+O81</f>
        <v>500000</v>
      </c>
      <c r="P82" s="408">
        <f t="shared" ref="P82" si="98">+P78+P79+P80+P81</f>
        <v>0</v>
      </c>
    </row>
    <row r="83" spans="2:16">
      <c r="B83" s="809">
        <v>16</v>
      </c>
      <c r="C83" s="788" t="s">
        <v>824</v>
      </c>
      <c r="D83" s="759" t="s">
        <v>826</v>
      </c>
      <c r="E83" s="759">
        <v>2026</v>
      </c>
      <c r="F83" s="811">
        <v>990000</v>
      </c>
      <c r="G83" s="791"/>
      <c r="H83" s="354" t="s">
        <v>707</v>
      </c>
      <c r="I83" s="426"/>
      <c r="J83" s="426"/>
      <c r="K83" s="426"/>
      <c r="L83" s="426"/>
      <c r="M83" s="426"/>
      <c r="N83" s="426"/>
      <c r="O83" s="426"/>
      <c r="P83" s="427"/>
    </row>
    <row r="84" spans="2:16">
      <c r="B84" s="801"/>
      <c r="C84" s="789"/>
      <c r="D84" s="760"/>
      <c r="E84" s="760"/>
      <c r="F84" s="804"/>
      <c r="G84" s="792"/>
      <c r="H84" s="354" t="s">
        <v>708</v>
      </c>
      <c r="I84" s="426"/>
      <c r="J84" s="426"/>
      <c r="K84" s="426"/>
      <c r="L84" s="426"/>
      <c r="M84" s="426"/>
      <c r="N84" s="426"/>
      <c r="O84" s="426"/>
      <c r="P84" s="427"/>
    </row>
    <row r="85" spans="2:16">
      <c r="B85" s="801"/>
      <c r="C85" s="789"/>
      <c r="D85" s="760"/>
      <c r="E85" s="760"/>
      <c r="F85" s="804"/>
      <c r="G85" s="792"/>
      <c r="H85" s="354" t="s">
        <v>48</v>
      </c>
      <c r="I85" s="426"/>
      <c r="J85" s="426"/>
      <c r="K85" s="426"/>
      <c r="L85" s="426"/>
      <c r="M85" s="426"/>
      <c r="N85" s="426"/>
      <c r="O85" s="426"/>
      <c r="P85" s="427"/>
    </row>
    <row r="86" spans="2:16">
      <c r="B86" s="801"/>
      <c r="C86" s="789"/>
      <c r="D86" s="760"/>
      <c r="E86" s="760"/>
      <c r="F86" s="804"/>
      <c r="G86" s="792"/>
      <c r="H86" s="354" t="s">
        <v>709</v>
      </c>
      <c r="I86" s="426">
        <v>990000</v>
      </c>
      <c r="J86" s="426">
        <v>990000</v>
      </c>
      <c r="K86" s="426">
        <v>990000</v>
      </c>
      <c r="L86" s="426"/>
      <c r="M86" s="426">
        <v>990000</v>
      </c>
      <c r="N86" s="426"/>
      <c r="O86" s="426">
        <v>990000</v>
      </c>
      <c r="P86" s="427"/>
    </row>
    <row r="87" spans="2:16" ht="16.5" thickBot="1">
      <c r="B87" s="806"/>
      <c r="C87" s="810"/>
      <c r="D87" s="761"/>
      <c r="E87" s="761"/>
      <c r="F87" s="808"/>
      <c r="G87" s="793"/>
      <c r="H87" s="355" t="s">
        <v>710</v>
      </c>
      <c r="I87" s="408">
        <f>+I83+I84+I85+I86</f>
        <v>990000</v>
      </c>
      <c r="J87" s="408">
        <f t="shared" ref="J87" si="99">+J83+J84+J85+J86</f>
        <v>990000</v>
      </c>
      <c r="K87" s="408">
        <f t="shared" ref="K87" si="100">+K83+K84+K85+K86</f>
        <v>990000</v>
      </c>
      <c r="L87" s="408">
        <f t="shared" ref="L87" si="101">+L83+L84+L85+L86</f>
        <v>0</v>
      </c>
      <c r="M87" s="408">
        <f t="shared" ref="M87" si="102">+M83+M84+M85+M86</f>
        <v>990000</v>
      </c>
      <c r="N87" s="408">
        <f t="shared" ref="N87" si="103">+N83+N84+N85+N86</f>
        <v>0</v>
      </c>
      <c r="O87" s="408">
        <f t="shared" ref="O87" si="104">+O83+O84+O85+O86</f>
        <v>990000</v>
      </c>
      <c r="P87" s="408">
        <f t="shared" ref="P87" si="105">+P83+P84+P85+P86</f>
        <v>0</v>
      </c>
    </row>
    <row r="88" spans="2:16">
      <c r="B88" s="809">
        <v>17</v>
      </c>
      <c r="C88" s="807" t="s">
        <v>827</v>
      </c>
      <c r="D88" s="797">
        <v>2026</v>
      </c>
      <c r="E88" s="797">
        <v>2026</v>
      </c>
      <c r="F88" s="811">
        <v>990000</v>
      </c>
      <c r="G88" s="791"/>
      <c r="H88" s="354" t="s">
        <v>707</v>
      </c>
      <c r="I88" s="426"/>
      <c r="J88" s="426"/>
      <c r="K88" s="426"/>
      <c r="L88" s="426"/>
      <c r="M88" s="426"/>
      <c r="N88" s="426"/>
      <c r="O88" s="426"/>
      <c r="P88" s="427"/>
    </row>
    <row r="89" spans="2:16">
      <c r="B89" s="801"/>
      <c r="C89" s="789"/>
      <c r="D89" s="798"/>
      <c r="E89" s="798"/>
      <c r="F89" s="804"/>
      <c r="G89" s="792"/>
      <c r="H89" s="354" t="s">
        <v>708</v>
      </c>
      <c r="I89" s="426"/>
      <c r="J89" s="426"/>
      <c r="K89" s="426"/>
      <c r="L89" s="426"/>
      <c r="M89" s="426"/>
      <c r="N89" s="426"/>
      <c r="O89" s="426"/>
      <c r="P89" s="427"/>
    </row>
    <row r="90" spans="2:16">
      <c r="B90" s="801"/>
      <c r="C90" s="789"/>
      <c r="D90" s="798"/>
      <c r="E90" s="798"/>
      <c r="F90" s="804"/>
      <c r="G90" s="792"/>
      <c r="H90" s="354" t="s">
        <v>48</v>
      </c>
      <c r="I90" s="426"/>
      <c r="J90" s="426"/>
      <c r="K90" s="426"/>
      <c r="L90" s="426"/>
      <c r="M90" s="426"/>
      <c r="N90" s="426"/>
      <c r="O90" s="426"/>
      <c r="P90" s="427"/>
    </row>
    <row r="91" spans="2:16">
      <c r="B91" s="801"/>
      <c r="C91" s="789"/>
      <c r="D91" s="798"/>
      <c r="E91" s="798"/>
      <c r="F91" s="804"/>
      <c r="G91" s="792"/>
      <c r="H91" s="354" t="s">
        <v>709</v>
      </c>
      <c r="I91" s="426"/>
      <c r="J91" s="426"/>
      <c r="K91" s="426">
        <v>450000</v>
      </c>
      <c r="L91" s="426"/>
      <c r="M91" s="426">
        <v>990000</v>
      </c>
      <c r="N91" s="426"/>
      <c r="O91" s="426">
        <v>990000</v>
      </c>
      <c r="P91" s="427"/>
    </row>
    <row r="92" spans="2:16" ht="16.5" thickBot="1">
      <c r="B92" s="806"/>
      <c r="C92" s="810"/>
      <c r="D92" s="799"/>
      <c r="E92" s="799"/>
      <c r="F92" s="808"/>
      <c r="G92" s="793"/>
      <c r="H92" s="355" t="s">
        <v>710</v>
      </c>
      <c r="I92" s="408">
        <f>+I88+I89+I90+I91</f>
        <v>0</v>
      </c>
      <c r="J92" s="408">
        <f t="shared" ref="J92" si="106">+J88+J89+J90+J91</f>
        <v>0</v>
      </c>
      <c r="K92" s="408">
        <f t="shared" ref="K92" si="107">+K88+K89+K90+K91</f>
        <v>450000</v>
      </c>
      <c r="L92" s="408">
        <f t="shared" ref="L92" si="108">+L88+L89+L90+L91</f>
        <v>0</v>
      </c>
      <c r="M92" s="408">
        <f t="shared" ref="M92" si="109">+M88+M89+M90+M91</f>
        <v>990000</v>
      </c>
      <c r="N92" s="408">
        <f t="shared" ref="N92" si="110">+N88+N89+N90+N91</f>
        <v>0</v>
      </c>
      <c r="O92" s="408">
        <f t="shared" ref="O92" si="111">+O88+O89+O90+O91</f>
        <v>990000</v>
      </c>
      <c r="P92" s="408">
        <f t="shared" ref="P92" si="112">+P88+P89+P90+P91</f>
        <v>0</v>
      </c>
    </row>
    <row r="93" spans="2:16" hidden="1">
      <c r="B93" s="809">
        <v>18</v>
      </c>
      <c r="C93" s="807"/>
      <c r="D93" s="797"/>
      <c r="E93" s="797"/>
      <c r="F93" s="811"/>
      <c r="G93" s="791"/>
      <c r="H93" s="354" t="s">
        <v>707</v>
      </c>
      <c r="I93" s="426"/>
      <c r="J93" s="426"/>
      <c r="K93" s="426"/>
      <c r="L93" s="426"/>
      <c r="M93" s="426"/>
      <c r="N93" s="426"/>
      <c r="O93" s="426"/>
      <c r="P93" s="427"/>
    </row>
    <row r="94" spans="2:16" hidden="1">
      <c r="B94" s="801"/>
      <c r="C94" s="789"/>
      <c r="D94" s="798"/>
      <c r="E94" s="798"/>
      <c r="F94" s="804"/>
      <c r="G94" s="792"/>
      <c r="H94" s="354" t="s">
        <v>708</v>
      </c>
      <c r="I94" s="426"/>
      <c r="J94" s="426"/>
      <c r="K94" s="426"/>
      <c r="L94" s="426"/>
      <c r="M94" s="426"/>
      <c r="N94" s="426"/>
      <c r="O94" s="426"/>
      <c r="P94" s="427"/>
    </row>
    <row r="95" spans="2:16" hidden="1">
      <c r="B95" s="801"/>
      <c r="C95" s="789"/>
      <c r="D95" s="798"/>
      <c r="E95" s="798"/>
      <c r="F95" s="804"/>
      <c r="G95" s="792"/>
      <c r="H95" s="354" t="s">
        <v>48</v>
      </c>
      <c r="I95" s="426"/>
      <c r="J95" s="426"/>
      <c r="K95" s="426"/>
      <c r="L95" s="426"/>
      <c r="M95" s="426"/>
      <c r="N95" s="426"/>
      <c r="O95" s="426"/>
      <c r="P95" s="427"/>
    </row>
    <row r="96" spans="2:16" hidden="1">
      <c r="B96" s="801"/>
      <c r="C96" s="789"/>
      <c r="D96" s="798"/>
      <c r="E96" s="798"/>
      <c r="F96" s="804"/>
      <c r="G96" s="792"/>
      <c r="H96" s="354" t="s">
        <v>709</v>
      </c>
      <c r="I96" s="426"/>
      <c r="J96" s="426"/>
      <c r="K96" s="426"/>
      <c r="L96" s="426"/>
      <c r="M96" s="426"/>
      <c r="N96" s="426"/>
      <c r="O96" s="426"/>
      <c r="P96" s="427"/>
    </row>
    <row r="97" spans="2:16" ht="16.5" hidden="1" thickBot="1">
      <c r="B97" s="802"/>
      <c r="C97" s="810"/>
      <c r="D97" s="799"/>
      <c r="E97" s="799"/>
      <c r="F97" s="808"/>
      <c r="G97" s="793"/>
      <c r="H97" s="355" t="s">
        <v>710</v>
      </c>
      <c r="I97" s="408">
        <f>+I93+I94+I95+I96</f>
        <v>0</v>
      </c>
      <c r="J97" s="408">
        <f t="shared" ref="J97" si="113">+J93+J94+J95+J96</f>
        <v>0</v>
      </c>
      <c r="K97" s="408">
        <f t="shared" ref="K97" si="114">+K93+K94+K95+K96</f>
        <v>0</v>
      </c>
      <c r="L97" s="408">
        <f t="shared" ref="L97" si="115">+L93+L94+L95+L96</f>
        <v>0</v>
      </c>
      <c r="M97" s="408">
        <f t="shared" ref="M97" si="116">+M93+M94+M95+M96</f>
        <v>0</v>
      </c>
      <c r="N97" s="408">
        <f t="shared" ref="N97" si="117">+N93+N94+N95+N96</f>
        <v>0</v>
      </c>
      <c r="O97" s="408">
        <f t="shared" ref="O97" si="118">+O93+O94+O95+O96</f>
        <v>0</v>
      </c>
      <c r="P97" s="408">
        <f t="shared" ref="P97" si="119">+P93+P94+P95+P96</f>
        <v>0</v>
      </c>
    </row>
    <row r="98" spans="2:16" hidden="1">
      <c r="B98" s="801">
        <v>19</v>
      </c>
      <c r="C98" s="807"/>
      <c r="D98" s="797"/>
      <c r="E98" s="797"/>
      <c r="F98" s="811"/>
      <c r="G98" s="791"/>
      <c r="H98" s="354" t="s">
        <v>707</v>
      </c>
      <c r="I98" s="426"/>
      <c r="J98" s="426"/>
      <c r="K98" s="426"/>
      <c r="L98" s="426"/>
      <c r="M98" s="426"/>
      <c r="N98" s="426"/>
      <c r="O98" s="426"/>
      <c r="P98" s="427"/>
    </row>
    <row r="99" spans="2:16" hidden="1">
      <c r="B99" s="801"/>
      <c r="C99" s="789"/>
      <c r="D99" s="798"/>
      <c r="E99" s="798"/>
      <c r="F99" s="804"/>
      <c r="G99" s="792"/>
      <c r="H99" s="354" t="s">
        <v>708</v>
      </c>
      <c r="I99" s="426"/>
      <c r="J99" s="426"/>
      <c r="K99" s="426"/>
      <c r="L99" s="426"/>
      <c r="M99" s="426"/>
      <c r="N99" s="426"/>
      <c r="O99" s="426"/>
      <c r="P99" s="427"/>
    </row>
    <row r="100" spans="2:16" hidden="1">
      <c r="B100" s="801"/>
      <c r="C100" s="789"/>
      <c r="D100" s="798"/>
      <c r="E100" s="798"/>
      <c r="F100" s="804"/>
      <c r="G100" s="792"/>
      <c r="H100" s="354" t="s">
        <v>48</v>
      </c>
      <c r="I100" s="426"/>
      <c r="J100" s="426"/>
      <c r="K100" s="426"/>
      <c r="L100" s="426"/>
      <c r="M100" s="426"/>
      <c r="N100" s="426"/>
      <c r="O100" s="426"/>
      <c r="P100" s="427"/>
    </row>
    <row r="101" spans="2:16" hidden="1">
      <c r="B101" s="801"/>
      <c r="C101" s="789"/>
      <c r="D101" s="798"/>
      <c r="E101" s="798"/>
      <c r="F101" s="804"/>
      <c r="G101" s="792"/>
      <c r="H101" s="354" t="s">
        <v>709</v>
      </c>
      <c r="I101" s="426"/>
      <c r="J101" s="426"/>
      <c r="K101" s="426"/>
      <c r="L101" s="426"/>
      <c r="M101" s="426"/>
      <c r="N101" s="426"/>
      <c r="O101" s="426"/>
      <c r="P101" s="427"/>
    </row>
    <row r="102" spans="2:16" ht="16.5" hidden="1" thickBot="1">
      <c r="B102" s="802"/>
      <c r="C102" s="790"/>
      <c r="D102" s="799"/>
      <c r="E102" s="799"/>
      <c r="F102" s="805"/>
      <c r="G102" s="793"/>
      <c r="H102" s="355" t="s">
        <v>710</v>
      </c>
      <c r="I102" s="408">
        <f>+I98+I99+I100+I101</f>
        <v>0</v>
      </c>
      <c r="J102" s="408">
        <f t="shared" ref="J102" si="120">+J98+J99+J100+J101</f>
        <v>0</v>
      </c>
      <c r="K102" s="408">
        <f t="shared" ref="K102" si="121">+K98+K99+K100+K101</f>
        <v>0</v>
      </c>
      <c r="L102" s="408">
        <f t="shared" ref="L102" si="122">+L98+L99+L100+L101</f>
        <v>0</v>
      </c>
      <c r="M102" s="408">
        <f t="shared" ref="M102" si="123">+M98+M99+M100+M101</f>
        <v>0</v>
      </c>
      <c r="N102" s="408">
        <f t="shared" ref="N102" si="124">+N98+N99+N100+N101</f>
        <v>0</v>
      </c>
      <c r="O102" s="408">
        <f t="shared" ref="O102" si="125">+O98+O99+O100+O101</f>
        <v>0</v>
      </c>
      <c r="P102" s="408">
        <f t="shared" ref="P102" si="126">+P98+P99+P100+P101</f>
        <v>0</v>
      </c>
    </row>
    <row r="103" spans="2:16" ht="16.5" hidden="1" thickBot="1">
      <c r="B103" s="755">
        <v>20</v>
      </c>
      <c r="C103" s="788"/>
      <c r="D103" s="797"/>
      <c r="E103" s="797"/>
      <c r="F103" s="762"/>
      <c r="G103" s="765"/>
      <c r="H103" s="354" t="s">
        <v>707</v>
      </c>
      <c r="I103" s="407"/>
      <c r="J103" s="418"/>
      <c r="K103" s="418"/>
      <c r="L103" s="418"/>
      <c r="M103" s="418"/>
      <c r="N103" s="418"/>
      <c r="O103" s="418"/>
      <c r="P103" s="440"/>
    </row>
    <row r="104" spans="2:16" ht="16.5" hidden="1" thickBot="1">
      <c r="B104" s="755"/>
      <c r="C104" s="789"/>
      <c r="D104" s="798"/>
      <c r="E104" s="798"/>
      <c r="F104" s="763"/>
      <c r="G104" s="765"/>
      <c r="H104" s="354" t="s">
        <v>708</v>
      </c>
      <c r="I104" s="407"/>
      <c r="J104" s="418"/>
      <c r="K104" s="418"/>
      <c r="L104" s="418"/>
      <c r="M104" s="418"/>
      <c r="N104" s="418"/>
      <c r="O104" s="418"/>
      <c r="P104" s="440"/>
    </row>
    <row r="105" spans="2:16" ht="16.5" hidden="1" thickBot="1">
      <c r="B105" s="755"/>
      <c r="C105" s="789"/>
      <c r="D105" s="798"/>
      <c r="E105" s="798"/>
      <c r="F105" s="763"/>
      <c r="G105" s="765"/>
      <c r="H105" s="354" t="s">
        <v>48</v>
      </c>
      <c r="I105" s="407"/>
      <c r="J105" s="418"/>
      <c r="K105" s="418"/>
      <c r="L105" s="418"/>
      <c r="M105" s="418"/>
      <c r="N105" s="418"/>
      <c r="O105" s="418"/>
      <c r="P105" s="440"/>
    </row>
    <row r="106" spans="2:16" ht="16.5" hidden="1" thickBot="1">
      <c r="B106" s="755"/>
      <c r="C106" s="789"/>
      <c r="D106" s="798"/>
      <c r="E106" s="798"/>
      <c r="F106" s="763"/>
      <c r="G106" s="765"/>
      <c r="H106" s="354" t="s">
        <v>709</v>
      </c>
      <c r="I106" s="407"/>
      <c r="J106" s="418"/>
      <c r="K106" s="407"/>
      <c r="L106" s="418"/>
      <c r="M106" s="407"/>
      <c r="N106" s="418"/>
      <c r="O106" s="407"/>
      <c r="P106" s="440"/>
    </row>
    <row r="107" spans="2:16" ht="16.5" hidden="1" thickBot="1">
      <c r="B107" s="755"/>
      <c r="C107" s="790"/>
      <c r="D107" s="799"/>
      <c r="E107" s="799"/>
      <c r="F107" s="764"/>
      <c r="G107" s="765"/>
      <c r="H107" s="355" t="s">
        <v>710</v>
      </c>
      <c r="I107" s="408">
        <f>+I103+I104+I105+I106</f>
        <v>0</v>
      </c>
      <c r="J107" s="408">
        <f>+J103+J104+J105+J106</f>
        <v>0</v>
      </c>
      <c r="K107" s="408">
        <f t="shared" ref="K107" si="127">+K103+K104+K105+K106</f>
        <v>0</v>
      </c>
      <c r="L107" s="408">
        <f t="shared" ref="L107" si="128">+L103+L104+L105+L106</f>
        <v>0</v>
      </c>
      <c r="M107" s="408">
        <f t="shared" ref="M107" si="129">+M103+M104+M105+M106</f>
        <v>0</v>
      </c>
      <c r="N107" s="408">
        <f t="shared" ref="N107" si="130">+N103+N104+N105+N106</f>
        <v>0</v>
      </c>
      <c r="O107" s="408">
        <f t="shared" ref="O107" si="131">+O103+O104+O105+O106</f>
        <v>0</v>
      </c>
      <c r="P107" s="408">
        <f t="shared" ref="P107" si="132">+P103+P104+P105+P106</f>
        <v>0</v>
      </c>
    </row>
    <row r="108" spans="2:16" ht="16.5" thickBot="1">
      <c r="B108" s="794" t="s">
        <v>711</v>
      </c>
      <c r="C108" s="795"/>
      <c r="D108" s="795"/>
      <c r="E108" s="796"/>
      <c r="F108" s="419">
        <f>SUM(F8:F107)</f>
        <v>84920000</v>
      </c>
      <c r="G108" s="439"/>
      <c r="H108" s="420"/>
      <c r="I108" s="422">
        <f>I12+I17+I22+I27+I32+I37+I42+I47+I52+I57+I62+I67+I72+I107+I77+I82+I87+I92+I97+I102</f>
        <v>3620000</v>
      </c>
      <c r="J108" s="422">
        <f>J12+J17+J22+J27+J32+J37+J42+J47+J52+J57+J62+J67+J72+J107+J77+J82+J87+J92+J97+J102</f>
        <v>990000</v>
      </c>
      <c r="K108" s="422">
        <f>K12+K17+K22+K27+K32+K37+K42+K47+K52+K57+K62+K67+K72+K107+K77+K82+K87+K92+K97+K102</f>
        <v>55990000</v>
      </c>
      <c r="L108" s="422">
        <f>L12+L17+L22+L27+L32+L37+L42+L47+L52+L57+L62+L67+L72+L107+L77</f>
        <v>0</v>
      </c>
      <c r="M108" s="422">
        <f>M12+M17+M22+M27+M32+M37+M42+M47+M52+M57+M62+M67+M72+M107+M77+M82+M87+M92+M97+M102</f>
        <v>84920000</v>
      </c>
      <c r="N108" s="422">
        <f>N12+N17+N22+N27+N32+N37+N42+N47+N52+N57+N62+N67+N72+N107+N77</f>
        <v>0</v>
      </c>
      <c r="O108" s="422">
        <f>O12+O17+O22+O27+O32+O37+O42+O47+O52+O57+O62+O67+O72+O107+O77+O82+O87+O92+O97+O102</f>
        <v>84920000</v>
      </c>
      <c r="P108" s="422">
        <f>P12+P17+P22+P27+P32+P37+P42+P47+P52+P57+P62+P67+P72+P107+P77</f>
        <v>0</v>
      </c>
    </row>
  </sheetData>
  <mergeCells count="130">
    <mergeCell ref="G98:G102"/>
    <mergeCell ref="D83:D87"/>
    <mergeCell ref="E83:E87"/>
    <mergeCell ref="D88:D92"/>
    <mergeCell ref="E88:E92"/>
    <mergeCell ref="D93:D97"/>
    <mergeCell ref="E93:E97"/>
    <mergeCell ref="D98:D102"/>
    <mergeCell ref="E98:E102"/>
    <mergeCell ref="F83:F87"/>
    <mergeCell ref="F88:F92"/>
    <mergeCell ref="F93:F97"/>
    <mergeCell ref="F98:F102"/>
    <mergeCell ref="B108:E108"/>
    <mergeCell ref="B103:B107"/>
    <mergeCell ref="C103:C107"/>
    <mergeCell ref="D103:D107"/>
    <mergeCell ref="E103:E107"/>
    <mergeCell ref="F103:F107"/>
    <mergeCell ref="B73:B77"/>
    <mergeCell ref="C73:C77"/>
    <mergeCell ref="D73:D77"/>
    <mergeCell ref="E73:E77"/>
    <mergeCell ref="F73:F77"/>
    <mergeCell ref="B98:B102"/>
    <mergeCell ref="B78:B82"/>
    <mergeCell ref="C78:C82"/>
    <mergeCell ref="D78:D82"/>
    <mergeCell ref="E78:E82"/>
    <mergeCell ref="C98:C102"/>
    <mergeCell ref="F78:F82"/>
    <mergeCell ref="B83:B87"/>
    <mergeCell ref="B88:B92"/>
    <mergeCell ref="B93:B97"/>
    <mergeCell ref="C83:C87"/>
    <mergeCell ref="C88:C92"/>
    <mergeCell ref="C93:C97"/>
    <mergeCell ref="G103:G107"/>
    <mergeCell ref="G63:G67"/>
    <mergeCell ref="B58:B62"/>
    <mergeCell ref="C58:C62"/>
    <mergeCell ref="D58:D62"/>
    <mergeCell ref="E58:E62"/>
    <mergeCell ref="F58:F62"/>
    <mergeCell ref="B63:B67"/>
    <mergeCell ref="C63:C67"/>
    <mergeCell ref="D63:D67"/>
    <mergeCell ref="E63:E67"/>
    <mergeCell ref="F63:F67"/>
    <mergeCell ref="G68:G72"/>
    <mergeCell ref="B68:B72"/>
    <mergeCell ref="C68:C72"/>
    <mergeCell ref="G58:G62"/>
    <mergeCell ref="G73:G77"/>
    <mergeCell ref="D68:D72"/>
    <mergeCell ref="E68:E72"/>
    <mergeCell ref="F68:F72"/>
    <mergeCell ref="G78:G82"/>
    <mergeCell ref="G83:G87"/>
    <mergeCell ref="G88:G92"/>
    <mergeCell ref="G93:G97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F38:F42"/>
    <mergeCell ref="G38:G42"/>
    <mergeCell ref="B43:B47"/>
    <mergeCell ref="C43:C47"/>
    <mergeCell ref="D43:D47"/>
    <mergeCell ref="E43:E47"/>
    <mergeCell ref="F43:F47"/>
    <mergeCell ref="G43:G47"/>
    <mergeCell ref="G8:G12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38:B42"/>
    <mergeCell ref="C38:C42"/>
    <mergeCell ref="D38:D42"/>
    <mergeCell ref="E38:E42"/>
    <mergeCell ref="E18:E22"/>
    <mergeCell ref="F18:F22"/>
    <mergeCell ref="F33:F37"/>
    <mergeCell ref="G33:G37"/>
    <mergeCell ref="B23:B27"/>
    <mergeCell ref="C23:C27"/>
    <mergeCell ref="D23:D27"/>
    <mergeCell ref="E23:E27"/>
    <mergeCell ref="F23:F27"/>
    <mergeCell ref="G23:G27"/>
    <mergeCell ref="B28:B32"/>
    <mergeCell ref="C28:C32"/>
    <mergeCell ref="D28:D32"/>
    <mergeCell ref="E28:E32"/>
    <mergeCell ref="F28:F32"/>
    <mergeCell ref="G28:G32"/>
    <mergeCell ref="B33:B37"/>
    <mergeCell ref="C33:C37"/>
    <mergeCell ref="D33:D37"/>
    <mergeCell ref="E33:E37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F38"/>
  <sheetViews>
    <sheetView showGridLines="0" workbookViewId="0">
      <selection activeCell="A32" sqref="A32"/>
    </sheetView>
  </sheetViews>
  <sheetFormatPr defaultColWidth="9.140625" defaultRowHeight="12.75"/>
  <cols>
    <col min="1" max="1" width="1.5703125" style="175" customWidth="1"/>
    <col min="2" max="2" width="39.140625" style="175" customWidth="1"/>
    <col min="3" max="6" width="20.7109375" style="175" customWidth="1"/>
    <col min="7" max="16384" width="9.140625" style="175"/>
  </cols>
  <sheetData>
    <row r="1" spans="2:6" ht="15.75">
      <c r="F1" s="9" t="s">
        <v>209</v>
      </c>
    </row>
    <row r="2" spans="2:6" ht="15.75" customHeight="1">
      <c r="B2" s="560" t="s">
        <v>686</v>
      </c>
      <c r="C2" s="560"/>
      <c r="D2" s="560"/>
      <c r="E2" s="560"/>
      <c r="F2" s="560"/>
    </row>
    <row r="3" spans="2:6" ht="40.5" customHeight="1">
      <c r="B3" s="177"/>
      <c r="C3" s="177"/>
      <c r="D3" s="177"/>
      <c r="E3" s="177"/>
      <c r="F3" s="177"/>
    </row>
    <row r="4" spans="2:6" ht="15.75">
      <c r="B4" s="560" t="s">
        <v>795</v>
      </c>
      <c r="C4" s="560"/>
      <c r="D4" s="560"/>
      <c r="E4" s="560"/>
      <c r="F4" s="560"/>
    </row>
    <row r="5" spans="2:6" ht="13.5" thickBot="1">
      <c r="F5" s="176" t="s">
        <v>2</v>
      </c>
    </row>
    <row r="6" spans="2:6" ht="36" customHeight="1" thickBot="1">
      <c r="B6" s="181" t="s">
        <v>267</v>
      </c>
      <c r="C6" s="180" t="s">
        <v>796</v>
      </c>
      <c r="D6" s="180" t="s">
        <v>672</v>
      </c>
      <c r="E6" s="180" t="s">
        <v>673</v>
      </c>
      <c r="F6" s="180" t="s">
        <v>674</v>
      </c>
    </row>
    <row r="7" spans="2:6" ht="30" customHeight="1">
      <c r="B7" s="178" t="s">
        <v>235</v>
      </c>
      <c r="C7" s="333">
        <v>9346231</v>
      </c>
      <c r="D7" s="333"/>
      <c r="E7" s="333"/>
      <c r="F7" s="333"/>
    </row>
    <row r="8" spans="2:6" ht="30" customHeight="1">
      <c r="B8" s="178" t="s">
        <v>268</v>
      </c>
      <c r="C8" s="334"/>
      <c r="D8" s="336"/>
      <c r="E8" s="336"/>
      <c r="F8" s="336"/>
    </row>
    <row r="9" spans="2:6" ht="30" customHeight="1" thickBot="1">
      <c r="B9" s="179" t="s">
        <v>236</v>
      </c>
      <c r="C9" s="335"/>
      <c r="D9" s="335"/>
      <c r="E9" s="335"/>
      <c r="F9" s="335"/>
    </row>
    <row r="10" spans="2:6" ht="13.5" thickTop="1">
      <c r="B10" s="819" t="s">
        <v>257</v>
      </c>
      <c r="C10" s="821">
        <f>C7+C8+C9</f>
        <v>9346231</v>
      </c>
      <c r="D10" s="821"/>
      <c r="E10" s="821"/>
      <c r="F10" s="821"/>
    </row>
    <row r="11" spans="2:6" ht="15" customHeight="1" thickBot="1">
      <c r="B11" s="820"/>
      <c r="C11" s="822"/>
      <c r="D11" s="822"/>
      <c r="E11" s="822"/>
      <c r="F11" s="822"/>
    </row>
    <row r="12" spans="2:6">
      <c r="B12" s="332" t="s">
        <v>577</v>
      </c>
    </row>
    <row r="13" spans="2:6">
      <c r="B13" s="177"/>
    </row>
    <row r="14" spans="2:6" ht="15.75">
      <c r="B14" s="560" t="s">
        <v>797</v>
      </c>
      <c r="C14" s="560"/>
      <c r="D14" s="560"/>
      <c r="E14" s="560"/>
      <c r="F14" s="560"/>
    </row>
    <row r="15" spans="2:6" ht="13.5" thickBot="1">
      <c r="F15" s="176" t="s">
        <v>2</v>
      </c>
    </row>
    <row r="16" spans="2:6" ht="36" customHeight="1" thickBot="1">
      <c r="B16" s="181" t="s">
        <v>269</v>
      </c>
      <c r="C16" s="180" t="s">
        <v>796</v>
      </c>
      <c r="D16" s="180" t="s">
        <v>672</v>
      </c>
      <c r="E16" s="180" t="s">
        <v>673</v>
      </c>
      <c r="F16" s="180" t="s">
        <v>674</v>
      </c>
    </row>
    <row r="17" spans="2:6" ht="30" customHeight="1">
      <c r="B17" s="178" t="s">
        <v>235</v>
      </c>
      <c r="C17" s="333">
        <v>22988949</v>
      </c>
      <c r="D17" s="333"/>
      <c r="E17" s="333"/>
      <c r="F17" s="333"/>
    </row>
    <row r="18" spans="2:6" ht="30" customHeight="1">
      <c r="B18" s="178" t="s">
        <v>268</v>
      </c>
      <c r="C18" s="334"/>
      <c r="D18" s="334"/>
      <c r="E18" s="334"/>
      <c r="F18" s="334"/>
    </row>
    <row r="19" spans="2:6" ht="30" customHeight="1" thickBot="1">
      <c r="B19" s="179" t="s">
        <v>236</v>
      </c>
      <c r="C19" s="335"/>
      <c r="D19" s="335"/>
      <c r="E19" s="335"/>
      <c r="F19" s="335"/>
    </row>
    <row r="20" spans="2:6" ht="13.5" thickTop="1">
      <c r="B20" s="819" t="s">
        <v>257</v>
      </c>
      <c r="C20" s="821">
        <f>C17+C18+C19</f>
        <v>22988949</v>
      </c>
      <c r="D20" s="821"/>
      <c r="E20" s="821"/>
      <c r="F20" s="821"/>
    </row>
    <row r="21" spans="2:6" ht="15" customHeight="1" thickBot="1">
      <c r="B21" s="820"/>
      <c r="C21" s="822"/>
      <c r="D21" s="822"/>
      <c r="E21" s="822"/>
      <c r="F21" s="822"/>
    </row>
    <row r="22" spans="2:6" ht="15" customHeight="1">
      <c r="B22" s="332" t="s">
        <v>577</v>
      </c>
      <c r="C22" s="348"/>
      <c r="D22" s="348"/>
      <c r="E22" s="348"/>
      <c r="F22" s="348"/>
    </row>
    <row r="23" spans="2:6" ht="10.5" customHeight="1">
      <c r="B23" s="182"/>
      <c r="C23" s="348"/>
      <c r="D23" s="348"/>
      <c r="E23" s="348"/>
      <c r="F23" s="348"/>
    </row>
    <row r="24" spans="2:6" ht="15.75">
      <c r="B24" s="812" t="s">
        <v>712</v>
      </c>
      <c r="C24" s="812"/>
      <c r="D24" s="812"/>
      <c r="E24" s="812"/>
      <c r="F24" s="812"/>
    </row>
    <row r="25" spans="2:6" ht="13.5" thickBot="1">
      <c r="B25" s="474"/>
      <c r="C25" s="475"/>
      <c r="D25" s="475"/>
      <c r="E25" s="476"/>
      <c r="F25" s="477" t="s">
        <v>2</v>
      </c>
    </row>
    <row r="26" spans="2:6" ht="48" thickBot="1">
      <c r="B26" s="478"/>
      <c r="C26" s="479" t="s">
        <v>719</v>
      </c>
      <c r="D26" s="480" t="s">
        <v>714</v>
      </c>
      <c r="E26" s="481" t="s">
        <v>718</v>
      </c>
      <c r="F26" s="482" t="s">
        <v>714</v>
      </c>
    </row>
    <row r="27" spans="2:6" ht="16.5" thickBot="1">
      <c r="B27" s="483" t="s">
        <v>829</v>
      </c>
      <c r="C27" s="484">
        <v>9</v>
      </c>
      <c r="D27" s="485" t="s">
        <v>744</v>
      </c>
      <c r="E27" s="486">
        <v>26</v>
      </c>
      <c r="F27" s="484" t="s">
        <v>831</v>
      </c>
    </row>
    <row r="28" spans="2:6">
      <c r="B28" s="474" t="s">
        <v>577</v>
      </c>
      <c r="C28" s="475"/>
      <c r="D28" s="475"/>
      <c r="E28" s="475"/>
      <c r="F28" s="475"/>
    </row>
    <row r="29" spans="2:6" ht="13.5" thickBot="1">
      <c r="B29" s="487"/>
      <c r="C29" s="487"/>
      <c r="D29" s="487"/>
      <c r="E29" s="487"/>
      <c r="F29" s="477" t="s">
        <v>2</v>
      </c>
    </row>
    <row r="30" spans="2:6" ht="32.25" thickBot="1">
      <c r="B30" s="813" t="s">
        <v>713</v>
      </c>
      <c r="C30" s="814"/>
      <c r="D30" s="814"/>
      <c r="E30" s="815"/>
      <c r="F30" s="488" t="s">
        <v>715</v>
      </c>
    </row>
    <row r="31" spans="2:6" ht="77.25" thickBot="1">
      <c r="B31" s="489" t="s">
        <v>745</v>
      </c>
      <c r="C31" s="490" t="s">
        <v>746</v>
      </c>
      <c r="D31" s="490" t="s">
        <v>747</v>
      </c>
      <c r="E31" s="490" t="s">
        <v>748</v>
      </c>
      <c r="F31" s="490" t="s">
        <v>830</v>
      </c>
    </row>
    <row r="32" spans="2:6" ht="26.25" thickBot="1">
      <c r="B32" s="489" t="s">
        <v>745</v>
      </c>
      <c r="C32" s="490" t="s">
        <v>751</v>
      </c>
      <c r="D32" s="491" t="s">
        <v>750</v>
      </c>
      <c r="E32" s="490" t="s">
        <v>752</v>
      </c>
      <c r="F32" s="490" t="s">
        <v>753</v>
      </c>
    </row>
    <row r="33" spans="2:6" ht="12.75" customHeight="1">
      <c r="B33" s="817" t="s">
        <v>749</v>
      </c>
      <c r="C33" s="817" t="s">
        <v>751</v>
      </c>
      <c r="D33" s="817" t="s">
        <v>750</v>
      </c>
      <c r="E33" s="817" t="s">
        <v>754</v>
      </c>
      <c r="F33" s="817" t="s">
        <v>755</v>
      </c>
    </row>
    <row r="34" spans="2:6" ht="13.5" thickBot="1">
      <c r="B34" s="818"/>
      <c r="C34" s="818"/>
      <c r="D34" s="818"/>
      <c r="E34" s="818"/>
      <c r="F34" s="818"/>
    </row>
    <row r="35" spans="2:6" ht="33.75" customHeight="1" thickBot="1">
      <c r="B35" s="492" t="s">
        <v>756</v>
      </c>
      <c r="C35" s="493" t="s">
        <v>757</v>
      </c>
      <c r="D35" s="493" t="s">
        <v>750</v>
      </c>
      <c r="E35" s="493" t="s">
        <v>758</v>
      </c>
      <c r="F35" s="493" t="s">
        <v>759</v>
      </c>
    </row>
    <row r="36" spans="2:6" ht="42" customHeight="1">
      <c r="B36" s="816" t="s">
        <v>717</v>
      </c>
      <c r="C36" s="816"/>
      <c r="D36" s="816"/>
      <c r="E36" s="816"/>
      <c r="F36" s="816"/>
    </row>
    <row r="37" spans="2:6" ht="16.5" customHeight="1">
      <c r="B37" s="816"/>
      <c r="C37" s="816"/>
      <c r="D37" s="816"/>
      <c r="E37" s="816"/>
      <c r="F37" s="816"/>
    </row>
    <row r="38" spans="2:6" ht="15">
      <c r="B38" s="428" t="s">
        <v>716</v>
      </c>
      <c r="C38" s="494"/>
      <c r="D38" s="494"/>
      <c r="E38" s="494"/>
      <c r="F38" s="494"/>
    </row>
  </sheetData>
  <mergeCells count="21"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  <mergeCell ref="B24:F24"/>
    <mergeCell ref="B30:E30"/>
    <mergeCell ref="B36:F37"/>
    <mergeCell ref="B33:B34"/>
    <mergeCell ref="C33:C34"/>
    <mergeCell ref="D33:D34"/>
    <mergeCell ref="E33:E34"/>
    <mergeCell ref="F33:F34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146"/>
  <sheetViews>
    <sheetView showGridLines="0" workbookViewId="0">
      <selection activeCell="H72" sqref="H72"/>
    </sheetView>
  </sheetViews>
  <sheetFormatPr defaultRowHeight="15.75"/>
  <cols>
    <col min="1" max="1" width="1.5703125" style="175" customWidth="1"/>
    <col min="2" max="2" width="21.7109375" style="175" customWidth="1"/>
    <col min="3" max="3" width="45.7109375" style="175" customWidth="1"/>
    <col min="4" max="4" width="7.5703125" style="175" customWidth="1"/>
    <col min="5" max="5" width="18.28515625" style="69" customWidth="1"/>
    <col min="6" max="6" width="15.7109375" style="69" customWidth="1"/>
    <col min="7" max="8" width="18.28515625" style="69" customWidth="1"/>
    <col min="9" max="9" width="16.5703125" style="175" customWidth="1"/>
    <col min="10" max="256" width="9.140625" style="175"/>
    <col min="257" max="257" width="2.7109375" style="175" customWidth="1"/>
    <col min="258" max="258" width="21.7109375" style="175" customWidth="1"/>
    <col min="259" max="259" width="45.7109375" style="175" customWidth="1"/>
    <col min="260" max="260" width="7.5703125" style="175" customWidth="1"/>
    <col min="261" max="264" width="15.7109375" style="175" customWidth="1"/>
    <col min="265" max="512" width="9.140625" style="175"/>
    <col min="513" max="513" width="2.7109375" style="175" customWidth="1"/>
    <col min="514" max="514" width="21.7109375" style="175" customWidth="1"/>
    <col min="515" max="515" width="45.7109375" style="175" customWidth="1"/>
    <col min="516" max="516" width="7.5703125" style="175" customWidth="1"/>
    <col min="517" max="520" width="15.7109375" style="175" customWidth="1"/>
    <col min="521" max="768" width="9.140625" style="175"/>
    <col min="769" max="769" width="2.7109375" style="175" customWidth="1"/>
    <col min="770" max="770" width="21.7109375" style="175" customWidth="1"/>
    <col min="771" max="771" width="45.7109375" style="175" customWidth="1"/>
    <col min="772" max="772" width="7.5703125" style="175" customWidth="1"/>
    <col min="773" max="776" width="15.7109375" style="175" customWidth="1"/>
    <col min="777" max="1024" width="9.140625" style="175"/>
    <col min="1025" max="1025" width="2.7109375" style="175" customWidth="1"/>
    <col min="1026" max="1026" width="21.7109375" style="175" customWidth="1"/>
    <col min="1027" max="1027" width="45.7109375" style="175" customWidth="1"/>
    <col min="1028" max="1028" width="7.5703125" style="175" customWidth="1"/>
    <col min="1029" max="1032" width="15.7109375" style="175" customWidth="1"/>
    <col min="1033" max="1280" width="9.140625" style="175"/>
    <col min="1281" max="1281" width="2.7109375" style="175" customWidth="1"/>
    <col min="1282" max="1282" width="21.7109375" style="175" customWidth="1"/>
    <col min="1283" max="1283" width="45.7109375" style="175" customWidth="1"/>
    <col min="1284" max="1284" width="7.5703125" style="175" customWidth="1"/>
    <col min="1285" max="1288" width="15.7109375" style="175" customWidth="1"/>
    <col min="1289" max="1536" width="9.140625" style="175"/>
    <col min="1537" max="1537" width="2.7109375" style="175" customWidth="1"/>
    <col min="1538" max="1538" width="21.7109375" style="175" customWidth="1"/>
    <col min="1539" max="1539" width="45.7109375" style="175" customWidth="1"/>
    <col min="1540" max="1540" width="7.5703125" style="175" customWidth="1"/>
    <col min="1541" max="1544" width="15.7109375" style="175" customWidth="1"/>
    <col min="1545" max="1792" width="9.140625" style="175"/>
    <col min="1793" max="1793" width="2.7109375" style="175" customWidth="1"/>
    <col min="1794" max="1794" width="21.7109375" style="175" customWidth="1"/>
    <col min="1795" max="1795" width="45.7109375" style="175" customWidth="1"/>
    <col min="1796" max="1796" width="7.5703125" style="175" customWidth="1"/>
    <col min="1797" max="1800" width="15.7109375" style="175" customWidth="1"/>
    <col min="1801" max="2048" width="9.140625" style="175"/>
    <col min="2049" max="2049" width="2.7109375" style="175" customWidth="1"/>
    <col min="2050" max="2050" width="21.7109375" style="175" customWidth="1"/>
    <col min="2051" max="2051" width="45.7109375" style="175" customWidth="1"/>
    <col min="2052" max="2052" width="7.5703125" style="175" customWidth="1"/>
    <col min="2053" max="2056" width="15.7109375" style="175" customWidth="1"/>
    <col min="2057" max="2304" width="9.140625" style="175"/>
    <col min="2305" max="2305" width="2.7109375" style="175" customWidth="1"/>
    <col min="2306" max="2306" width="21.7109375" style="175" customWidth="1"/>
    <col min="2307" max="2307" width="45.7109375" style="175" customWidth="1"/>
    <col min="2308" max="2308" width="7.5703125" style="175" customWidth="1"/>
    <col min="2309" max="2312" width="15.7109375" style="175" customWidth="1"/>
    <col min="2313" max="2560" width="9.140625" style="175"/>
    <col min="2561" max="2561" width="2.7109375" style="175" customWidth="1"/>
    <col min="2562" max="2562" width="21.7109375" style="175" customWidth="1"/>
    <col min="2563" max="2563" width="45.7109375" style="175" customWidth="1"/>
    <col min="2564" max="2564" width="7.5703125" style="175" customWidth="1"/>
    <col min="2565" max="2568" width="15.7109375" style="175" customWidth="1"/>
    <col min="2569" max="2816" width="9.140625" style="175"/>
    <col min="2817" max="2817" width="2.7109375" style="175" customWidth="1"/>
    <col min="2818" max="2818" width="21.7109375" style="175" customWidth="1"/>
    <col min="2819" max="2819" width="45.7109375" style="175" customWidth="1"/>
    <col min="2820" max="2820" width="7.5703125" style="175" customWidth="1"/>
    <col min="2821" max="2824" width="15.7109375" style="175" customWidth="1"/>
    <col min="2825" max="3072" width="9.140625" style="175"/>
    <col min="3073" max="3073" width="2.7109375" style="175" customWidth="1"/>
    <col min="3074" max="3074" width="21.7109375" style="175" customWidth="1"/>
    <col min="3075" max="3075" width="45.7109375" style="175" customWidth="1"/>
    <col min="3076" max="3076" width="7.5703125" style="175" customWidth="1"/>
    <col min="3077" max="3080" width="15.7109375" style="175" customWidth="1"/>
    <col min="3081" max="3328" width="9.140625" style="175"/>
    <col min="3329" max="3329" width="2.7109375" style="175" customWidth="1"/>
    <col min="3330" max="3330" width="21.7109375" style="175" customWidth="1"/>
    <col min="3331" max="3331" width="45.7109375" style="175" customWidth="1"/>
    <col min="3332" max="3332" width="7.5703125" style="175" customWidth="1"/>
    <col min="3333" max="3336" width="15.7109375" style="175" customWidth="1"/>
    <col min="3337" max="3584" width="9.140625" style="175"/>
    <col min="3585" max="3585" width="2.7109375" style="175" customWidth="1"/>
    <col min="3586" max="3586" width="21.7109375" style="175" customWidth="1"/>
    <col min="3587" max="3587" width="45.7109375" style="175" customWidth="1"/>
    <col min="3588" max="3588" width="7.5703125" style="175" customWidth="1"/>
    <col min="3589" max="3592" width="15.7109375" style="175" customWidth="1"/>
    <col min="3593" max="3840" width="9.140625" style="175"/>
    <col min="3841" max="3841" width="2.7109375" style="175" customWidth="1"/>
    <col min="3842" max="3842" width="21.7109375" style="175" customWidth="1"/>
    <col min="3843" max="3843" width="45.7109375" style="175" customWidth="1"/>
    <col min="3844" max="3844" width="7.5703125" style="175" customWidth="1"/>
    <col min="3845" max="3848" width="15.7109375" style="175" customWidth="1"/>
    <col min="3849" max="4096" width="9.140625" style="175"/>
    <col min="4097" max="4097" width="2.7109375" style="175" customWidth="1"/>
    <col min="4098" max="4098" width="21.7109375" style="175" customWidth="1"/>
    <col min="4099" max="4099" width="45.7109375" style="175" customWidth="1"/>
    <col min="4100" max="4100" width="7.5703125" style="175" customWidth="1"/>
    <col min="4101" max="4104" width="15.7109375" style="175" customWidth="1"/>
    <col min="4105" max="4352" width="9.140625" style="175"/>
    <col min="4353" max="4353" width="2.7109375" style="175" customWidth="1"/>
    <col min="4354" max="4354" width="21.7109375" style="175" customWidth="1"/>
    <col min="4355" max="4355" width="45.7109375" style="175" customWidth="1"/>
    <col min="4356" max="4356" width="7.5703125" style="175" customWidth="1"/>
    <col min="4357" max="4360" width="15.7109375" style="175" customWidth="1"/>
    <col min="4361" max="4608" width="9.140625" style="175"/>
    <col min="4609" max="4609" width="2.7109375" style="175" customWidth="1"/>
    <col min="4610" max="4610" width="21.7109375" style="175" customWidth="1"/>
    <col min="4611" max="4611" width="45.7109375" style="175" customWidth="1"/>
    <col min="4612" max="4612" width="7.5703125" style="175" customWidth="1"/>
    <col min="4613" max="4616" width="15.7109375" style="175" customWidth="1"/>
    <col min="4617" max="4864" width="9.140625" style="175"/>
    <col min="4865" max="4865" width="2.7109375" style="175" customWidth="1"/>
    <col min="4866" max="4866" width="21.7109375" style="175" customWidth="1"/>
    <col min="4867" max="4867" width="45.7109375" style="175" customWidth="1"/>
    <col min="4868" max="4868" width="7.5703125" style="175" customWidth="1"/>
    <col min="4869" max="4872" width="15.7109375" style="175" customWidth="1"/>
    <col min="4873" max="5120" width="9.140625" style="175"/>
    <col min="5121" max="5121" width="2.7109375" style="175" customWidth="1"/>
    <col min="5122" max="5122" width="21.7109375" style="175" customWidth="1"/>
    <col min="5123" max="5123" width="45.7109375" style="175" customWidth="1"/>
    <col min="5124" max="5124" width="7.5703125" style="175" customWidth="1"/>
    <col min="5125" max="5128" width="15.7109375" style="175" customWidth="1"/>
    <col min="5129" max="5376" width="9.140625" style="175"/>
    <col min="5377" max="5377" width="2.7109375" style="175" customWidth="1"/>
    <col min="5378" max="5378" width="21.7109375" style="175" customWidth="1"/>
    <col min="5379" max="5379" width="45.7109375" style="175" customWidth="1"/>
    <col min="5380" max="5380" width="7.5703125" style="175" customWidth="1"/>
    <col min="5381" max="5384" width="15.7109375" style="175" customWidth="1"/>
    <col min="5385" max="5632" width="9.140625" style="175"/>
    <col min="5633" max="5633" width="2.7109375" style="175" customWidth="1"/>
    <col min="5634" max="5634" width="21.7109375" style="175" customWidth="1"/>
    <col min="5635" max="5635" width="45.7109375" style="175" customWidth="1"/>
    <col min="5636" max="5636" width="7.5703125" style="175" customWidth="1"/>
    <col min="5637" max="5640" width="15.7109375" style="175" customWidth="1"/>
    <col min="5641" max="5888" width="9.140625" style="175"/>
    <col min="5889" max="5889" width="2.7109375" style="175" customWidth="1"/>
    <col min="5890" max="5890" width="21.7109375" style="175" customWidth="1"/>
    <col min="5891" max="5891" width="45.7109375" style="175" customWidth="1"/>
    <col min="5892" max="5892" width="7.5703125" style="175" customWidth="1"/>
    <col min="5893" max="5896" width="15.7109375" style="175" customWidth="1"/>
    <col min="5897" max="6144" width="9.140625" style="175"/>
    <col min="6145" max="6145" width="2.7109375" style="175" customWidth="1"/>
    <col min="6146" max="6146" width="21.7109375" style="175" customWidth="1"/>
    <col min="6147" max="6147" width="45.7109375" style="175" customWidth="1"/>
    <col min="6148" max="6148" width="7.5703125" style="175" customWidth="1"/>
    <col min="6149" max="6152" width="15.7109375" style="175" customWidth="1"/>
    <col min="6153" max="6400" width="9.140625" style="175"/>
    <col min="6401" max="6401" width="2.7109375" style="175" customWidth="1"/>
    <col min="6402" max="6402" width="21.7109375" style="175" customWidth="1"/>
    <col min="6403" max="6403" width="45.7109375" style="175" customWidth="1"/>
    <col min="6404" max="6404" width="7.5703125" style="175" customWidth="1"/>
    <col min="6405" max="6408" width="15.7109375" style="175" customWidth="1"/>
    <col min="6409" max="6656" width="9.140625" style="175"/>
    <col min="6657" max="6657" width="2.7109375" style="175" customWidth="1"/>
    <col min="6658" max="6658" width="21.7109375" style="175" customWidth="1"/>
    <col min="6659" max="6659" width="45.7109375" style="175" customWidth="1"/>
    <col min="6660" max="6660" width="7.5703125" style="175" customWidth="1"/>
    <col min="6661" max="6664" width="15.7109375" style="175" customWidth="1"/>
    <col min="6665" max="6912" width="9.140625" style="175"/>
    <col min="6913" max="6913" width="2.7109375" style="175" customWidth="1"/>
    <col min="6914" max="6914" width="21.7109375" style="175" customWidth="1"/>
    <col min="6915" max="6915" width="45.7109375" style="175" customWidth="1"/>
    <col min="6916" max="6916" width="7.5703125" style="175" customWidth="1"/>
    <col min="6917" max="6920" width="15.7109375" style="175" customWidth="1"/>
    <col min="6921" max="7168" width="9.140625" style="175"/>
    <col min="7169" max="7169" width="2.7109375" style="175" customWidth="1"/>
    <col min="7170" max="7170" width="21.7109375" style="175" customWidth="1"/>
    <col min="7171" max="7171" width="45.7109375" style="175" customWidth="1"/>
    <col min="7172" max="7172" width="7.5703125" style="175" customWidth="1"/>
    <col min="7173" max="7176" width="15.7109375" style="175" customWidth="1"/>
    <col min="7177" max="7424" width="9.140625" style="175"/>
    <col min="7425" max="7425" width="2.7109375" style="175" customWidth="1"/>
    <col min="7426" max="7426" width="21.7109375" style="175" customWidth="1"/>
    <col min="7427" max="7427" width="45.7109375" style="175" customWidth="1"/>
    <col min="7428" max="7428" width="7.5703125" style="175" customWidth="1"/>
    <col min="7429" max="7432" width="15.7109375" style="175" customWidth="1"/>
    <col min="7433" max="7680" width="9.140625" style="175"/>
    <col min="7681" max="7681" width="2.7109375" style="175" customWidth="1"/>
    <col min="7682" max="7682" width="21.7109375" style="175" customWidth="1"/>
    <col min="7683" max="7683" width="45.7109375" style="175" customWidth="1"/>
    <col min="7684" max="7684" width="7.5703125" style="175" customWidth="1"/>
    <col min="7685" max="7688" width="15.7109375" style="175" customWidth="1"/>
    <col min="7689" max="7936" width="9.140625" style="175"/>
    <col min="7937" max="7937" width="2.7109375" style="175" customWidth="1"/>
    <col min="7938" max="7938" width="21.7109375" style="175" customWidth="1"/>
    <col min="7939" max="7939" width="45.7109375" style="175" customWidth="1"/>
    <col min="7940" max="7940" width="7.5703125" style="175" customWidth="1"/>
    <col min="7941" max="7944" width="15.7109375" style="175" customWidth="1"/>
    <col min="7945" max="8192" width="9.140625" style="175"/>
    <col min="8193" max="8193" width="2.7109375" style="175" customWidth="1"/>
    <col min="8194" max="8194" width="21.7109375" style="175" customWidth="1"/>
    <col min="8195" max="8195" width="45.7109375" style="175" customWidth="1"/>
    <col min="8196" max="8196" width="7.5703125" style="175" customWidth="1"/>
    <col min="8197" max="8200" width="15.7109375" style="175" customWidth="1"/>
    <col min="8201" max="8448" width="9.140625" style="175"/>
    <col min="8449" max="8449" width="2.7109375" style="175" customWidth="1"/>
    <col min="8450" max="8450" width="21.7109375" style="175" customWidth="1"/>
    <col min="8451" max="8451" width="45.7109375" style="175" customWidth="1"/>
    <col min="8452" max="8452" width="7.5703125" style="175" customWidth="1"/>
    <col min="8453" max="8456" width="15.7109375" style="175" customWidth="1"/>
    <col min="8457" max="8704" width="9.140625" style="175"/>
    <col min="8705" max="8705" width="2.7109375" style="175" customWidth="1"/>
    <col min="8706" max="8706" width="21.7109375" style="175" customWidth="1"/>
    <col min="8707" max="8707" width="45.7109375" style="175" customWidth="1"/>
    <col min="8708" max="8708" width="7.5703125" style="175" customWidth="1"/>
    <col min="8709" max="8712" width="15.7109375" style="175" customWidth="1"/>
    <col min="8713" max="8960" width="9.140625" style="175"/>
    <col min="8961" max="8961" width="2.7109375" style="175" customWidth="1"/>
    <col min="8962" max="8962" width="21.7109375" style="175" customWidth="1"/>
    <col min="8963" max="8963" width="45.7109375" style="175" customWidth="1"/>
    <col min="8964" max="8964" width="7.5703125" style="175" customWidth="1"/>
    <col min="8965" max="8968" width="15.7109375" style="175" customWidth="1"/>
    <col min="8969" max="9216" width="9.140625" style="175"/>
    <col min="9217" max="9217" width="2.7109375" style="175" customWidth="1"/>
    <col min="9218" max="9218" width="21.7109375" style="175" customWidth="1"/>
    <col min="9219" max="9219" width="45.7109375" style="175" customWidth="1"/>
    <col min="9220" max="9220" width="7.5703125" style="175" customWidth="1"/>
    <col min="9221" max="9224" width="15.7109375" style="175" customWidth="1"/>
    <col min="9225" max="9472" width="9.140625" style="175"/>
    <col min="9473" max="9473" width="2.7109375" style="175" customWidth="1"/>
    <col min="9474" max="9474" width="21.7109375" style="175" customWidth="1"/>
    <col min="9475" max="9475" width="45.7109375" style="175" customWidth="1"/>
    <col min="9476" max="9476" width="7.5703125" style="175" customWidth="1"/>
    <col min="9477" max="9480" width="15.7109375" style="175" customWidth="1"/>
    <col min="9481" max="9728" width="9.140625" style="175"/>
    <col min="9729" max="9729" width="2.7109375" style="175" customWidth="1"/>
    <col min="9730" max="9730" width="21.7109375" style="175" customWidth="1"/>
    <col min="9731" max="9731" width="45.7109375" style="175" customWidth="1"/>
    <col min="9732" max="9732" width="7.5703125" style="175" customWidth="1"/>
    <col min="9733" max="9736" width="15.7109375" style="175" customWidth="1"/>
    <col min="9737" max="9984" width="9.140625" style="175"/>
    <col min="9985" max="9985" width="2.7109375" style="175" customWidth="1"/>
    <col min="9986" max="9986" width="21.7109375" style="175" customWidth="1"/>
    <col min="9987" max="9987" width="45.7109375" style="175" customWidth="1"/>
    <col min="9988" max="9988" width="7.5703125" style="175" customWidth="1"/>
    <col min="9989" max="9992" width="15.7109375" style="175" customWidth="1"/>
    <col min="9993" max="10240" width="9.140625" style="175"/>
    <col min="10241" max="10241" width="2.7109375" style="175" customWidth="1"/>
    <col min="10242" max="10242" width="21.7109375" style="175" customWidth="1"/>
    <col min="10243" max="10243" width="45.7109375" style="175" customWidth="1"/>
    <col min="10244" max="10244" width="7.5703125" style="175" customWidth="1"/>
    <col min="10245" max="10248" width="15.7109375" style="175" customWidth="1"/>
    <col min="10249" max="10496" width="9.140625" style="175"/>
    <col min="10497" max="10497" width="2.7109375" style="175" customWidth="1"/>
    <col min="10498" max="10498" width="21.7109375" style="175" customWidth="1"/>
    <col min="10499" max="10499" width="45.7109375" style="175" customWidth="1"/>
    <col min="10500" max="10500" width="7.5703125" style="175" customWidth="1"/>
    <col min="10501" max="10504" width="15.7109375" style="175" customWidth="1"/>
    <col min="10505" max="10752" width="9.140625" style="175"/>
    <col min="10753" max="10753" width="2.7109375" style="175" customWidth="1"/>
    <col min="10754" max="10754" width="21.7109375" style="175" customWidth="1"/>
    <col min="10755" max="10755" width="45.7109375" style="175" customWidth="1"/>
    <col min="10756" max="10756" width="7.5703125" style="175" customWidth="1"/>
    <col min="10757" max="10760" width="15.7109375" style="175" customWidth="1"/>
    <col min="10761" max="11008" width="9.140625" style="175"/>
    <col min="11009" max="11009" width="2.7109375" style="175" customWidth="1"/>
    <col min="11010" max="11010" width="21.7109375" style="175" customWidth="1"/>
    <col min="11011" max="11011" width="45.7109375" style="175" customWidth="1"/>
    <col min="11012" max="11012" width="7.5703125" style="175" customWidth="1"/>
    <col min="11013" max="11016" width="15.7109375" style="175" customWidth="1"/>
    <col min="11017" max="11264" width="9.140625" style="175"/>
    <col min="11265" max="11265" width="2.7109375" style="175" customWidth="1"/>
    <col min="11266" max="11266" width="21.7109375" style="175" customWidth="1"/>
    <col min="11267" max="11267" width="45.7109375" style="175" customWidth="1"/>
    <col min="11268" max="11268" width="7.5703125" style="175" customWidth="1"/>
    <col min="11269" max="11272" width="15.7109375" style="175" customWidth="1"/>
    <col min="11273" max="11520" width="9.140625" style="175"/>
    <col min="11521" max="11521" width="2.7109375" style="175" customWidth="1"/>
    <col min="11522" max="11522" width="21.7109375" style="175" customWidth="1"/>
    <col min="11523" max="11523" width="45.7109375" style="175" customWidth="1"/>
    <col min="11524" max="11524" width="7.5703125" style="175" customWidth="1"/>
    <col min="11525" max="11528" width="15.7109375" style="175" customWidth="1"/>
    <col min="11529" max="11776" width="9.140625" style="175"/>
    <col min="11777" max="11777" width="2.7109375" style="175" customWidth="1"/>
    <col min="11778" max="11778" width="21.7109375" style="175" customWidth="1"/>
    <col min="11779" max="11779" width="45.7109375" style="175" customWidth="1"/>
    <col min="11780" max="11780" width="7.5703125" style="175" customWidth="1"/>
    <col min="11781" max="11784" width="15.7109375" style="175" customWidth="1"/>
    <col min="11785" max="12032" width="9.140625" style="175"/>
    <col min="12033" max="12033" width="2.7109375" style="175" customWidth="1"/>
    <col min="12034" max="12034" width="21.7109375" style="175" customWidth="1"/>
    <col min="12035" max="12035" width="45.7109375" style="175" customWidth="1"/>
    <col min="12036" max="12036" width="7.5703125" style="175" customWidth="1"/>
    <col min="12037" max="12040" width="15.7109375" style="175" customWidth="1"/>
    <col min="12041" max="12288" width="9.140625" style="175"/>
    <col min="12289" max="12289" width="2.7109375" style="175" customWidth="1"/>
    <col min="12290" max="12290" width="21.7109375" style="175" customWidth="1"/>
    <col min="12291" max="12291" width="45.7109375" style="175" customWidth="1"/>
    <col min="12292" max="12292" width="7.5703125" style="175" customWidth="1"/>
    <col min="12293" max="12296" width="15.7109375" style="175" customWidth="1"/>
    <col min="12297" max="12544" width="9.140625" style="175"/>
    <col min="12545" max="12545" width="2.7109375" style="175" customWidth="1"/>
    <col min="12546" max="12546" width="21.7109375" style="175" customWidth="1"/>
    <col min="12547" max="12547" width="45.7109375" style="175" customWidth="1"/>
    <col min="12548" max="12548" width="7.5703125" style="175" customWidth="1"/>
    <col min="12549" max="12552" width="15.7109375" style="175" customWidth="1"/>
    <col min="12553" max="12800" width="9.140625" style="175"/>
    <col min="12801" max="12801" width="2.7109375" style="175" customWidth="1"/>
    <col min="12802" max="12802" width="21.7109375" style="175" customWidth="1"/>
    <col min="12803" max="12803" width="45.7109375" style="175" customWidth="1"/>
    <col min="12804" max="12804" width="7.5703125" style="175" customWidth="1"/>
    <col min="12805" max="12808" width="15.7109375" style="175" customWidth="1"/>
    <col min="12809" max="13056" width="9.140625" style="175"/>
    <col min="13057" max="13057" width="2.7109375" style="175" customWidth="1"/>
    <col min="13058" max="13058" width="21.7109375" style="175" customWidth="1"/>
    <col min="13059" max="13059" width="45.7109375" style="175" customWidth="1"/>
    <col min="13060" max="13060" width="7.5703125" style="175" customWidth="1"/>
    <col min="13061" max="13064" width="15.7109375" style="175" customWidth="1"/>
    <col min="13065" max="13312" width="9.140625" style="175"/>
    <col min="13313" max="13313" width="2.7109375" style="175" customWidth="1"/>
    <col min="13314" max="13314" width="21.7109375" style="175" customWidth="1"/>
    <col min="13315" max="13315" width="45.7109375" style="175" customWidth="1"/>
    <col min="13316" max="13316" width="7.5703125" style="175" customWidth="1"/>
    <col min="13317" max="13320" width="15.7109375" style="175" customWidth="1"/>
    <col min="13321" max="13568" width="9.140625" style="175"/>
    <col min="13569" max="13569" width="2.7109375" style="175" customWidth="1"/>
    <col min="13570" max="13570" width="21.7109375" style="175" customWidth="1"/>
    <col min="13571" max="13571" width="45.7109375" style="175" customWidth="1"/>
    <col min="13572" max="13572" width="7.5703125" style="175" customWidth="1"/>
    <col min="13573" max="13576" width="15.7109375" style="175" customWidth="1"/>
    <col min="13577" max="13824" width="9.140625" style="175"/>
    <col min="13825" max="13825" width="2.7109375" style="175" customWidth="1"/>
    <col min="13826" max="13826" width="21.7109375" style="175" customWidth="1"/>
    <col min="13827" max="13827" width="45.7109375" style="175" customWidth="1"/>
    <col min="13828" max="13828" width="7.5703125" style="175" customWidth="1"/>
    <col min="13829" max="13832" width="15.7109375" style="175" customWidth="1"/>
    <col min="13833" max="14080" width="9.140625" style="175"/>
    <col min="14081" max="14081" width="2.7109375" style="175" customWidth="1"/>
    <col min="14082" max="14082" width="21.7109375" style="175" customWidth="1"/>
    <col min="14083" max="14083" width="45.7109375" style="175" customWidth="1"/>
    <col min="14084" max="14084" width="7.5703125" style="175" customWidth="1"/>
    <col min="14085" max="14088" width="15.7109375" style="175" customWidth="1"/>
    <col min="14089" max="14336" width="9.140625" style="175"/>
    <col min="14337" max="14337" width="2.7109375" style="175" customWidth="1"/>
    <col min="14338" max="14338" width="21.7109375" style="175" customWidth="1"/>
    <col min="14339" max="14339" width="45.7109375" style="175" customWidth="1"/>
    <col min="14340" max="14340" width="7.5703125" style="175" customWidth="1"/>
    <col min="14341" max="14344" width="15.7109375" style="175" customWidth="1"/>
    <col min="14345" max="14592" width="9.140625" style="175"/>
    <col min="14593" max="14593" width="2.7109375" style="175" customWidth="1"/>
    <col min="14594" max="14594" width="21.7109375" style="175" customWidth="1"/>
    <col min="14595" max="14595" width="45.7109375" style="175" customWidth="1"/>
    <col min="14596" max="14596" width="7.5703125" style="175" customWidth="1"/>
    <col min="14597" max="14600" width="15.7109375" style="175" customWidth="1"/>
    <col min="14601" max="14848" width="9.140625" style="175"/>
    <col min="14849" max="14849" width="2.7109375" style="175" customWidth="1"/>
    <col min="14850" max="14850" width="21.7109375" style="175" customWidth="1"/>
    <col min="14851" max="14851" width="45.7109375" style="175" customWidth="1"/>
    <col min="14852" max="14852" width="7.5703125" style="175" customWidth="1"/>
    <col min="14853" max="14856" width="15.7109375" style="175" customWidth="1"/>
    <col min="14857" max="15104" width="9.140625" style="175"/>
    <col min="15105" max="15105" width="2.7109375" style="175" customWidth="1"/>
    <col min="15106" max="15106" width="21.7109375" style="175" customWidth="1"/>
    <col min="15107" max="15107" width="45.7109375" style="175" customWidth="1"/>
    <col min="15108" max="15108" width="7.5703125" style="175" customWidth="1"/>
    <col min="15109" max="15112" width="15.7109375" style="175" customWidth="1"/>
    <col min="15113" max="15360" width="9.140625" style="175"/>
    <col min="15361" max="15361" width="2.7109375" style="175" customWidth="1"/>
    <col min="15362" max="15362" width="21.7109375" style="175" customWidth="1"/>
    <col min="15363" max="15363" width="45.7109375" style="175" customWidth="1"/>
    <col min="15364" max="15364" width="7.5703125" style="175" customWidth="1"/>
    <col min="15365" max="15368" width="15.7109375" style="175" customWidth="1"/>
    <col min="15369" max="15616" width="9.140625" style="175"/>
    <col min="15617" max="15617" width="2.7109375" style="175" customWidth="1"/>
    <col min="15618" max="15618" width="21.7109375" style="175" customWidth="1"/>
    <col min="15619" max="15619" width="45.7109375" style="175" customWidth="1"/>
    <col min="15620" max="15620" width="7.5703125" style="175" customWidth="1"/>
    <col min="15621" max="15624" width="15.7109375" style="175" customWidth="1"/>
    <col min="15625" max="15872" width="9.140625" style="175"/>
    <col min="15873" max="15873" width="2.7109375" style="175" customWidth="1"/>
    <col min="15874" max="15874" width="21.7109375" style="175" customWidth="1"/>
    <col min="15875" max="15875" width="45.7109375" style="175" customWidth="1"/>
    <col min="15876" max="15876" width="7.5703125" style="175" customWidth="1"/>
    <col min="15877" max="15880" width="15.7109375" style="175" customWidth="1"/>
    <col min="15881" max="16128" width="9.140625" style="175"/>
    <col min="16129" max="16129" width="2.7109375" style="175" customWidth="1"/>
    <col min="16130" max="16130" width="21.7109375" style="175" customWidth="1"/>
    <col min="16131" max="16131" width="45.7109375" style="175" customWidth="1"/>
    <col min="16132" max="16132" width="7.5703125" style="175" customWidth="1"/>
    <col min="16133" max="16136" width="15.7109375" style="175" customWidth="1"/>
    <col min="16137" max="16384" width="9.140625" style="175"/>
  </cols>
  <sheetData>
    <row r="1" spans="1:12" ht="12.75" customHeight="1">
      <c r="H1" s="187"/>
      <c r="I1" s="187" t="s">
        <v>570</v>
      </c>
    </row>
    <row r="2" spans="1:12" ht="17.25" customHeight="1">
      <c r="B2" s="538" t="s">
        <v>772</v>
      </c>
      <c r="C2" s="538"/>
      <c r="D2" s="538"/>
      <c r="E2" s="538"/>
      <c r="F2" s="538"/>
      <c r="G2" s="538"/>
      <c r="H2" s="538"/>
      <c r="I2" s="538"/>
    </row>
    <row r="3" spans="1:12" ht="12" customHeight="1" thickBot="1">
      <c r="E3" s="175"/>
      <c r="F3" s="175"/>
      <c r="G3" s="175"/>
      <c r="H3" s="176"/>
      <c r="I3" s="176" t="s">
        <v>126</v>
      </c>
    </row>
    <row r="4" spans="1:12" ht="24" customHeight="1">
      <c r="B4" s="547" t="s">
        <v>59</v>
      </c>
      <c r="C4" s="549" t="s">
        <v>60</v>
      </c>
      <c r="D4" s="551" t="s">
        <v>82</v>
      </c>
      <c r="E4" s="506" t="s">
        <v>768</v>
      </c>
      <c r="F4" s="508" t="s">
        <v>769</v>
      </c>
      <c r="G4" s="518" t="s">
        <v>773</v>
      </c>
      <c r="H4" s="519"/>
      <c r="I4" s="516" t="s">
        <v>774</v>
      </c>
    </row>
    <row r="5" spans="1:12" ht="28.5" customHeight="1">
      <c r="B5" s="548"/>
      <c r="C5" s="550"/>
      <c r="D5" s="552"/>
      <c r="E5" s="507"/>
      <c r="F5" s="509"/>
      <c r="G5" s="249" t="s">
        <v>779</v>
      </c>
      <c r="H5" s="304" t="s">
        <v>45</v>
      </c>
      <c r="I5" s="517"/>
    </row>
    <row r="6" spans="1:12" ht="12.75" customHeight="1" thickBot="1">
      <c r="B6" s="183">
        <v>1</v>
      </c>
      <c r="C6" s="184">
        <v>2</v>
      </c>
      <c r="D6" s="315">
        <v>3</v>
      </c>
      <c r="E6" s="311">
        <v>4</v>
      </c>
      <c r="F6" s="309">
        <v>5</v>
      </c>
      <c r="G6" s="306">
        <v>6</v>
      </c>
      <c r="H6" s="305">
        <v>7</v>
      </c>
      <c r="I6" s="186">
        <v>8</v>
      </c>
    </row>
    <row r="7" spans="1:12" ht="20.100000000000001" customHeight="1">
      <c r="B7" s="188"/>
      <c r="C7" s="189" t="s">
        <v>61</v>
      </c>
      <c r="D7" s="316"/>
      <c r="E7" s="307"/>
      <c r="F7" s="362"/>
      <c r="G7" s="367"/>
      <c r="H7" s="363"/>
      <c r="I7" s="190"/>
    </row>
    <row r="8" spans="1:12" ht="20.100000000000001" customHeight="1">
      <c r="A8" s="191"/>
      <c r="B8" s="192" t="s">
        <v>270</v>
      </c>
      <c r="C8" s="189" t="s">
        <v>271</v>
      </c>
      <c r="D8" s="313" t="s">
        <v>272</v>
      </c>
      <c r="E8" s="308"/>
      <c r="F8" s="310"/>
      <c r="G8" s="368"/>
      <c r="H8" s="364"/>
      <c r="I8" s="193" t="str">
        <f>IFERROR(H8/G8,"  ")</f>
        <v xml:space="preserve">  </v>
      </c>
    </row>
    <row r="9" spans="1:12" ht="20.100000000000001" customHeight="1">
      <c r="A9" s="191"/>
      <c r="B9" s="539"/>
      <c r="C9" s="194" t="s">
        <v>273</v>
      </c>
      <c r="D9" s="540" t="s">
        <v>274</v>
      </c>
      <c r="E9" s="541">
        <f>E11+E18+E27+E28+E39</f>
        <v>288722</v>
      </c>
      <c r="F9" s="543">
        <f>+F11+F18+F28</f>
        <v>340548</v>
      </c>
      <c r="G9" s="545">
        <f>+G11+G18+G28</f>
        <v>293898</v>
      </c>
      <c r="H9" s="553">
        <f>+H11+H18+H28</f>
        <v>289713</v>
      </c>
      <c r="I9" s="534">
        <f t="shared" ref="I9:I72" si="0">IFERROR(H9/G9,"  ")</f>
        <v>0.98576036584121018</v>
      </c>
    </row>
    <row r="10" spans="1:12" ht="13.5" customHeight="1">
      <c r="A10" s="191"/>
      <c r="B10" s="539"/>
      <c r="C10" s="195" t="s">
        <v>275</v>
      </c>
      <c r="D10" s="540"/>
      <c r="E10" s="542"/>
      <c r="F10" s="544"/>
      <c r="G10" s="546"/>
      <c r="H10" s="554"/>
      <c r="I10" s="535" t="str">
        <f t="shared" si="0"/>
        <v xml:space="preserve">  </v>
      </c>
    </row>
    <row r="11" spans="1:12" ht="20.100000000000001" customHeight="1">
      <c r="A11" s="191"/>
      <c r="B11" s="539" t="s">
        <v>276</v>
      </c>
      <c r="C11" s="196" t="s">
        <v>277</v>
      </c>
      <c r="D11" s="540" t="s">
        <v>278</v>
      </c>
      <c r="E11" s="541">
        <f>E13+E14+E15+E16+E17</f>
        <v>1555</v>
      </c>
      <c r="F11" s="543">
        <f>F13+F14+F15+F16+F17</f>
        <v>4500</v>
      </c>
      <c r="G11" s="545">
        <f>G13+G14+G15+G16+G17</f>
        <v>5000</v>
      </c>
      <c r="H11" s="545">
        <f>H13+H14+H15+H16+H17</f>
        <v>1555</v>
      </c>
      <c r="I11" s="534">
        <f t="shared" si="0"/>
        <v>0.311</v>
      </c>
      <c r="L11" s="177"/>
    </row>
    <row r="12" spans="1:12" ht="12.75" customHeight="1">
      <c r="A12" s="191"/>
      <c r="B12" s="539"/>
      <c r="C12" s="197" t="s">
        <v>279</v>
      </c>
      <c r="D12" s="540"/>
      <c r="E12" s="542"/>
      <c r="F12" s="544"/>
      <c r="G12" s="546"/>
      <c r="H12" s="546"/>
      <c r="I12" s="535" t="str">
        <f t="shared" si="0"/>
        <v xml:space="preserve">  </v>
      </c>
    </row>
    <row r="13" spans="1:12" ht="20.100000000000001" customHeight="1">
      <c r="A13" s="191"/>
      <c r="B13" s="192" t="s">
        <v>83</v>
      </c>
      <c r="C13" s="198" t="s">
        <v>127</v>
      </c>
      <c r="D13" s="313" t="s">
        <v>280</v>
      </c>
      <c r="E13" s="199"/>
      <c r="F13" s="291"/>
      <c r="G13" s="369"/>
      <c r="H13" s="365"/>
      <c r="I13" s="200" t="str">
        <f t="shared" si="0"/>
        <v xml:space="preserve">  </v>
      </c>
    </row>
    <row r="14" spans="1:12" ht="25.5" customHeight="1">
      <c r="A14" s="191"/>
      <c r="B14" s="192" t="s">
        <v>281</v>
      </c>
      <c r="C14" s="198" t="s">
        <v>282</v>
      </c>
      <c r="D14" s="313" t="s">
        <v>283</v>
      </c>
      <c r="E14" s="199">
        <v>1555</v>
      </c>
      <c r="F14" s="291">
        <v>4500</v>
      </c>
      <c r="G14" s="369">
        <v>5000</v>
      </c>
      <c r="H14" s="365">
        <v>1555</v>
      </c>
      <c r="I14" s="200">
        <f t="shared" si="0"/>
        <v>0.311</v>
      </c>
    </row>
    <row r="15" spans="1:12" ht="20.100000000000001" customHeight="1">
      <c r="A15" s="191"/>
      <c r="B15" s="192" t="s">
        <v>91</v>
      </c>
      <c r="C15" s="198" t="s">
        <v>284</v>
      </c>
      <c r="D15" s="313" t="s">
        <v>285</v>
      </c>
      <c r="E15" s="199"/>
      <c r="F15" s="291"/>
      <c r="G15" s="369"/>
      <c r="H15" s="365"/>
      <c r="I15" s="200" t="str">
        <f t="shared" si="0"/>
        <v xml:space="preserve">  </v>
      </c>
    </row>
    <row r="16" spans="1:12" ht="25.5" customHeight="1">
      <c r="A16" s="191"/>
      <c r="B16" s="192" t="s">
        <v>286</v>
      </c>
      <c r="C16" s="198" t="s">
        <v>287</v>
      </c>
      <c r="D16" s="313" t="s">
        <v>288</v>
      </c>
      <c r="E16" s="199"/>
      <c r="F16" s="291"/>
      <c r="G16" s="369"/>
      <c r="H16" s="365"/>
      <c r="I16" s="200" t="str">
        <f t="shared" si="0"/>
        <v xml:space="preserve">  </v>
      </c>
    </row>
    <row r="17" spans="1:9" ht="20.100000000000001" customHeight="1">
      <c r="A17" s="191"/>
      <c r="B17" s="192" t="s">
        <v>92</v>
      </c>
      <c r="C17" s="198" t="s">
        <v>289</v>
      </c>
      <c r="D17" s="313" t="s">
        <v>290</v>
      </c>
      <c r="E17" s="199"/>
      <c r="F17" s="291"/>
      <c r="G17" s="369"/>
      <c r="H17" s="365"/>
      <c r="I17" s="200" t="str">
        <f t="shared" si="0"/>
        <v xml:space="preserve">  </v>
      </c>
    </row>
    <row r="18" spans="1:9" ht="20.100000000000001" customHeight="1">
      <c r="A18" s="191"/>
      <c r="B18" s="539" t="s">
        <v>291</v>
      </c>
      <c r="C18" s="196" t="s">
        <v>292</v>
      </c>
      <c r="D18" s="540" t="s">
        <v>293</v>
      </c>
      <c r="E18" s="541">
        <f>E20+E21+E22+E23+E24+E25+E26</f>
        <v>280025</v>
      </c>
      <c r="F18" s="543">
        <f>F20+F21+F22+F23+F24+F25+F26</f>
        <v>328906</v>
      </c>
      <c r="G18" s="545">
        <f>G20+G21+G22+G23+G24+G25+G26</f>
        <v>281756</v>
      </c>
      <c r="H18" s="545">
        <f>H20+H21+H22+H23+H24+H25+H26</f>
        <v>281016</v>
      </c>
      <c r="I18" s="534">
        <f t="shared" si="0"/>
        <v>0.99737361404903535</v>
      </c>
    </row>
    <row r="19" spans="1:9" ht="12.75" customHeight="1">
      <c r="A19" s="191"/>
      <c r="B19" s="539"/>
      <c r="C19" s="197" t="s">
        <v>294</v>
      </c>
      <c r="D19" s="540"/>
      <c r="E19" s="542"/>
      <c r="F19" s="544"/>
      <c r="G19" s="546"/>
      <c r="H19" s="546"/>
      <c r="I19" s="535" t="str">
        <f t="shared" si="0"/>
        <v xml:space="preserve">  </v>
      </c>
    </row>
    <row r="20" spans="1:9" ht="20.100000000000001" customHeight="1">
      <c r="A20" s="191"/>
      <c r="B20" s="192" t="s">
        <v>295</v>
      </c>
      <c r="C20" s="198" t="s">
        <v>296</v>
      </c>
      <c r="D20" s="313" t="s">
        <v>297</v>
      </c>
      <c r="E20" s="199">
        <v>154696</v>
      </c>
      <c r="F20" s="291">
        <v>150697</v>
      </c>
      <c r="G20" s="369">
        <v>154697</v>
      </c>
      <c r="H20" s="365">
        <v>154697</v>
      </c>
      <c r="I20" s="200">
        <f t="shared" si="0"/>
        <v>1</v>
      </c>
    </row>
    <row r="21" spans="1:9" ht="20.100000000000001" customHeight="1">
      <c r="B21" s="201" t="s">
        <v>93</v>
      </c>
      <c r="C21" s="198" t="s">
        <v>298</v>
      </c>
      <c r="D21" s="313" t="s">
        <v>299</v>
      </c>
      <c r="E21" s="199">
        <v>125329</v>
      </c>
      <c r="F21" s="291">
        <v>178209</v>
      </c>
      <c r="G21" s="369">
        <v>127059</v>
      </c>
      <c r="H21" s="365">
        <v>126319</v>
      </c>
      <c r="I21" s="200">
        <f t="shared" si="0"/>
        <v>0.99417593401490645</v>
      </c>
    </row>
    <row r="22" spans="1:9" ht="20.100000000000001" customHeight="1">
      <c r="B22" s="201" t="s">
        <v>94</v>
      </c>
      <c r="C22" s="198" t="s">
        <v>300</v>
      </c>
      <c r="D22" s="313" t="s">
        <v>301</v>
      </c>
      <c r="E22" s="199"/>
      <c r="F22" s="291"/>
      <c r="G22" s="369"/>
      <c r="H22" s="365"/>
      <c r="I22" s="200" t="str">
        <f t="shared" si="0"/>
        <v xml:space="preserve">  </v>
      </c>
    </row>
    <row r="23" spans="1:9" ht="25.5" customHeight="1">
      <c r="B23" s="201" t="s">
        <v>302</v>
      </c>
      <c r="C23" s="198" t="s">
        <v>303</v>
      </c>
      <c r="D23" s="313" t="s">
        <v>304</v>
      </c>
      <c r="E23" s="199"/>
      <c r="F23" s="291"/>
      <c r="G23" s="369"/>
      <c r="H23" s="365"/>
      <c r="I23" s="200" t="str">
        <f t="shared" si="0"/>
        <v xml:space="preserve">  </v>
      </c>
    </row>
    <row r="24" spans="1:9" ht="25.5" customHeight="1">
      <c r="B24" s="201" t="s">
        <v>305</v>
      </c>
      <c r="C24" s="198" t="s">
        <v>306</v>
      </c>
      <c r="D24" s="313" t="s">
        <v>307</v>
      </c>
      <c r="E24" s="199"/>
      <c r="F24" s="291"/>
      <c r="G24" s="369"/>
      <c r="H24" s="365"/>
      <c r="I24" s="200" t="str">
        <f t="shared" si="0"/>
        <v xml:space="preserve">  </v>
      </c>
    </row>
    <row r="25" spans="1:9" ht="25.5" customHeight="1">
      <c r="B25" s="201" t="s">
        <v>308</v>
      </c>
      <c r="C25" s="198" t="s">
        <v>309</v>
      </c>
      <c r="D25" s="313" t="s">
        <v>310</v>
      </c>
      <c r="E25" s="199"/>
      <c r="F25" s="291"/>
      <c r="G25" s="369"/>
      <c r="H25" s="365"/>
      <c r="I25" s="200" t="str">
        <f t="shared" si="0"/>
        <v xml:space="preserve">  </v>
      </c>
    </row>
    <row r="26" spans="1:9" ht="25.5" customHeight="1">
      <c r="B26" s="201" t="s">
        <v>308</v>
      </c>
      <c r="C26" s="198" t="s">
        <v>311</v>
      </c>
      <c r="D26" s="313" t="s">
        <v>312</v>
      </c>
      <c r="E26" s="199"/>
      <c r="F26" s="291"/>
      <c r="G26" s="369"/>
      <c r="H26" s="365"/>
      <c r="I26" s="200" t="str">
        <f t="shared" si="0"/>
        <v xml:space="preserve">  </v>
      </c>
    </row>
    <row r="27" spans="1:9" ht="20.100000000000001" customHeight="1">
      <c r="A27" s="191"/>
      <c r="B27" s="192" t="s">
        <v>313</v>
      </c>
      <c r="C27" s="198" t="s">
        <v>314</v>
      </c>
      <c r="D27" s="313" t="s">
        <v>315</v>
      </c>
      <c r="E27" s="199"/>
      <c r="F27" s="291"/>
      <c r="G27" s="369"/>
      <c r="H27" s="365"/>
      <c r="I27" s="200" t="str">
        <f t="shared" si="0"/>
        <v xml:space="preserve">  </v>
      </c>
    </row>
    <row r="28" spans="1:9" ht="25.5" customHeight="1">
      <c r="A28" s="191"/>
      <c r="B28" s="539" t="s">
        <v>316</v>
      </c>
      <c r="C28" s="196" t="s">
        <v>317</v>
      </c>
      <c r="D28" s="540" t="s">
        <v>318</v>
      </c>
      <c r="E28" s="541">
        <f>E30+E31+E32+E33+E34+E35+E36+E37+E38</f>
        <v>7142</v>
      </c>
      <c r="F28" s="543">
        <f>F30+F31+F32+F33+F34+F35+F36+F37+F38</f>
        <v>7142</v>
      </c>
      <c r="G28" s="545">
        <f>G30+G31+G32+G33+G34+G35+G36+G37+G38</f>
        <v>7142</v>
      </c>
      <c r="H28" s="545">
        <f>H30+H31+H32+H33+H34+H35+H36+H37+H38</f>
        <v>7142</v>
      </c>
      <c r="I28" s="534">
        <f t="shared" si="0"/>
        <v>1</v>
      </c>
    </row>
    <row r="29" spans="1:9" ht="22.5" customHeight="1">
      <c r="A29" s="191"/>
      <c r="B29" s="539"/>
      <c r="C29" s="197" t="s">
        <v>319</v>
      </c>
      <c r="D29" s="540"/>
      <c r="E29" s="542"/>
      <c r="F29" s="544"/>
      <c r="G29" s="546"/>
      <c r="H29" s="546"/>
      <c r="I29" s="535" t="str">
        <f t="shared" si="0"/>
        <v xml:space="preserve">  </v>
      </c>
    </row>
    <row r="30" spans="1:9" ht="25.5" customHeight="1">
      <c r="A30" s="191"/>
      <c r="B30" s="192" t="s">
        <v>320</v>
      </c>
      <c r="C30" s="198" t="s">
        <v>321</v>
      </c>
      <c r="D30" s="313" t="s">
        <v>322</v>
      </c>
      <c r="E30" s="199">
        <v>7142</v>
      </c>
      <c r="F30" s="291">
        <v>7142</v>
      </c>
      <c r="G30" s="369">
        <v>7142</v>
      </c>
      <c r="H30" s="365">
        <v>7142</v>
      </c>
      <c r="I30" s="200">
        <f t="shared" si="0"/>
        <v>1</v>
      </c>
    </row>
    <row r="31" spans="1:9" ht="25.5" customHeight="1">
      <c r="B31" s="201" t="s">
        <v>323</v>
      </c>
      <c r="C31" s="198" t="s">
        <v>324</v>
      </c>
      <c r="D31" s="313" t="s">
        <v>325</v>
      </c>
      <c r="E31" s="199"/>
      <c r="F31" s="291"/>
      <c r="G31" s="369"/>
      <c r="H31" s="365"/>
      <c r="I31" s="200" t="str">
        <f t="shared" si="0"/>
        <v xml:space="preserve">  </v>
      </c>
    </row>
    <row r="32" spans="1:9" ht="35.25" customHeight="1">
      <c r="B32" s="201" t="s">
        <v>326</v>
      </c>
      <c r="C32" s="198" t="s">
        <v>327</v>
      </c>
      <c r="D32" s="313" t="s">
        <v>328</v>
      </c>
      <c r="E32" s="199"/>
      <c r="F32" s="291"/>
      <c r="G32" s="369"/>
      <c r="H32" s="365"/>
      <c r="I32" s="200" t="str">
        <f t="shared" si="0"/>
        <v xml:space="preserve">  </v>
      </c>
    </row>
    <row r="33" spans="1:9" ht="35.25" customHeight="1">
      <c r="B33" s="201" t="s">
        <v>329</v>
      </c>
      <c r="C33" s="198" t="s">
        <v>330</v>
      </c>
      <c r="D33" s="313" t="s">
        <v>331</v>
      </c>
      <c r="E33" s="199"/>
      <c r="F33" s="291"/>
      <c r="G33" s="369"/>
      <c r="H33" s="365"/>
      <c r="I33" s="200" t="str">
        <f t="shared" si="0"/>
        <v xml:space="preserve">  </v>
      </c>
    </row>
    <row r="34" spans="1:9" ht="25.5" customHeight="1">
      <c r="B34" s="201" t="s">
        <v>332</v>
      </c>
      <c r="C34" s="198" t="s">
        <v>333</v>
      </c>
      <c r="D34" s="313" t="s">
        <v>334</v>
      </c>
      <c r="E34" s="199"/>
      <c r="F34" s="291"/>
      <c r="G34" s="369"/>
      <c r="H34" s="365"/>
      <c r="I34" s="200" t="str">
        <f t="shared" si="0"/>
        <v xml:space="preserve">  </v>
      </c>
    </row>
    <row r="35" spans="1:9" ht="25.5" customHeight="1">
      <c r="B35" s="201" t="s">
        <v>332</v>
      </c>
      <c r="C35" s="198" t="s">
        <v>335</v>
      </c>
      <c r="D35" s="313" t="s">
        <v>336</v>
      </c>
      <c r="E35" s="199"/>
      <c r="F35" s="291"/>
      <c r="G35" s="369"/>
      <c r="H35" s="365"/>
      <c r="I35" s="200" t="str">
        <f t="shared" si="0"/>
        <v xml:space="preserve">  </v>
      </c>
    </row>
    <row r="36" spans="1:9" ht="39" customHeight="1">
      <c r="B36" s="201" t="s">
        <v>128</v>
      </c>
      <c r="C36" s="198" t="s">
        <v>337</v>
      </c>
      <c r="D36" s="313" t="s">
        <v>338</v>
      </c>
      <c r="E36" s="199"/>
      <c r="F36" s="291"/>
      <c r="G36" s="369"/>
      <c r="H36" s="365"/>
      <c r="I36" s="200" t="str">
        <f t="shared" si="0"/>
        <v xml:space="preserve">  </v>
      </c>
    </row>
    <row r="37" spans="1:9" ht="25.5" customHeight="1">
      <c r="B37" s="201" t="s">
        <v>129</v>
      </c>
      <c r="C37" s="198" t="s">
        <v>339</v>
      </c>
      <c r="D37" s="313" t="s">
        <v>340</v>
      </c>
      <c r="E37" s="199"/>
      <c r="F37" s="291"/>
      <c r="G37" s="369"/>
      <c r="H37" s="365"/>
      <c r="I37" s="200" t="str">
        <f t="shared" si="0"/>
        <v xml:space="preserve">  </v>
      </c>
    </row>
    <row r="38" spans="1:9" ht="25.5" customHeight="1">
      <c r="B38" s="201" t="s">
        <v>341</v>
      </c>
      <c r="C38" s="198" t="s">
        <v>342</v>
      </c>
      <c r="D38" s="313" t="s">
        <v>343</v>
      </c>
      <c r="E38" s="199"/>
      <c r="F38" s="291"/>
      <c r="G38" s="369"/>
      <c r="H38" s="365"/>
      <c r="I38" s="200" t="str">
        <f t="shared" si="0"/>
        <v xml:space="preserve">  </v>
      </c>
    </row>
    <row r="39" spans="1:9" ht="25.5" customHeight="1">
      <c r="B39" s="201" t="s">
        <v>344</v>
      </c>
      <c r="C39" s="198" t="s">
        <v>345</v>
      </c>
      <c r="D39" s="313" t="s">
        <v>346</v>
      </c>
      <c r="E39" s="199"/>
      <c r="F39" s="291"/>
      <c r="G39" s="369"/>
      <c r="H39" s="365"/>
      <c r="I39" s="200" t="str">
        <f t="shared" si="0"/>
        <v xml:space="preserve">  </v>
      </c>
    </row>
    <row r="40" spans="1:9" ht="20.100000000000001" customHeight="1">
      <c r="A40" s="191"/>
      <c r="B40" s="192">
        <v>288</v>
      </c>
      <c r="C40" s="189" t="s">
        <v>347</v>
      </c>
      <c r="D40" s="313" t="s">
        <v>348</v>
      </c>
      <c r="E40" s="199"/>
      <c r="F40" s="291"/>
      <c r="G40" s="369"/>
      <c r="H40" s="365"/>
      <c r="I40" s="200" t="str">
        <f t="shared" si="0"/>
        <v xml:space="preserve">  </v>
      </c>
    </row>
    <row r="41" spans="1:9" ht="20.100000000000001" customHeight="1">
      <c r="A41" s="191"/>
      <c r="B41" s="539"/>
      <c r="C41" s="194" t="s">
        <v>349</v>
      </c>
      <c r="D41" s="540" t="s">
        <v>350</v>
      </c>
      <c r="E41" s="541">
        <f>E43+E49+E50+E57+E62+E72+E73</f>
        <v>68289</v>
      </c>
      <c r="F41" s="543">
        <f>F43+F49+F50+F57+F62+F72+F73</f>
        <v>61466</v>
      </c>
      <c r="G41" s="545">
        <f>G43+G49+G50+G57+G62+G72+G73</f>
        <v>78097</v>
      </c>
      <c r="H41" s="553">
        <f>H49+H50+H57+H62+H72+H73+H43</f>
        <v>49755</v>
      </c>
      <c r="I41" s="534">
        <f t="shared" si="0"/>
        <v>0.63709233389246711</v>
      </c>
    </row>
    <row r="42" spans="1:9" ht="12.75" customHeight="1">
      <c r="A42" s="191"/>
      <c r="B42" s="539"/>
      <c r="C42" s="195" t="s">
        <v>351</v>
      </c>
      <c r="D42" s="540"/>
      <c r="E42" s="542"/>
      <c r="F42" s="544"/>
      <c r="G42" s="546"/>
      <c r="H42" s="554"/>
      <c r="I42" s="535" t="str">
        <f t="shared" si="0"/>
        <v xml:space="preserve">  </v>
      </c>
    </row>
    <row r="43" spans="1:9" ht="25.5" customHeight="1">
      <c r="B43" s="201" t="s">
        <v>352</v>
      </c>
      <c r="C43" s="198" t="s">
        <v>353</v>
      </c>
      <c r="D43" s="313" t="s">
        <v>354</v>
      </c>
      <c r="E43" s="199">
        <f>E44+E45+E46+E47+E48</f>
        <v>9095</v>
      </c>
      <c r="F43" s="291">
        <f>F44+F45+F46+F47+F48</f>
        <v>6500</v>
      </c>
      <c r="G43" s="369">
        <f>G44+G45+G46+G47+G48</f>
        <v>7500</v>
      </c>
      <c r="H43" s="365">
        <f>H44+H45+H46+H47+H48</f>
        <v>7354</v>
      </c>
      <c r="I43" s="200">
        <f t="shared" si="0"/>
        <v>0.98053333333333337</v>
      </c>
    </row>
    <row r="44" spans="1:9" ht="20.100000000000001" customHeight="1">
      <c r="B44" s="201">
        <v>10</v>
      </c>
      <c r="C44" s="198" t="s">
        <v>355</v>
      </c>
      <c r="D44" s="313" t="s">
        <v>356</v>
      </c>
      <c r="E44" s="199">
        <v>8574</v>
      </c>
      <c r="F44" s="291">
        <v>6500</v>
      </c>
      <c r="G44" s="369">
        <v>7500</v>
      </c>
      <c r="H44" s="365">
        <v>7354</v>
      </c>
      <c r="I44" s="200">
        <f t="shared" si="0"/>
        <v>0.98053333333333337</v>
      </c>
    </row>
    <row r="45" spans="1:9" ht="20.100000000000001" customHeight="1">
      <c r="B45" s="201" t="s">
        <v>357</v>
      </c>
      <c r="C45" s="198" t="s">
        <v>358</v>
      </c>
      <c r="D45" s="313" t="s">
        <v>359</v>
      </c>
      <c r="E45" s="199"/>
      <c r="F45" s="291"/>
      <c r="G45" s="369"/>
      <c r="H45" s="365"/>
      <c r="I45" s="200" t="str">
        <f t="shared" si="0"/>
        <v xml:space="preserve">  </v>
      </c>
    </row>
    <row r="46" spans="1:9" ht="20.100000000000001" customHeight="1">
      <c r="B46" s="201">
        <v>13</v>
      </c>
      <c r="C46" s="198" t="s">
        <v>360</v>
      </c>
      <c r="D46" s="313" t="s">
        <v>361</v>
      </c>
      <c r="E46" s="199"/>
      <c r="F46" s="291"/>
      <c r="G46" s="369"/>
      <c r="H46" s="365"/>
      <c r="I46" s="200" t="str">
        <f t="shared" si="0"/>
        <v xml:space="preserve">  </v>
      </c>
    </row>
    <row r="47" spans="1:9" ht="20.100000000000001" customHeight="1">
      <c r="B47" s="201" t="s">
        <v>362</v>
      </c>
      <c r="C47" s="198" t="s">
        <v>363</v>
      </c>
      <c r="D47" s="313" t="s">
        <v>364</v>
      </c>
      <c r="E47" s="199">
        <v>521</v>
      </c>
      <c r="F47" s="291"/>
      <c r="G47" s="369"/>
      <c r="H47" s="365"/>
      <c r="I47" s="200" t="str">
        <f t="shared" si="0"/>
        <v xml:space="preserve">  </v>
      </c>
    </row>
    <row r="48" spans="1:9" ht="20.100000000000001" customHeight="1">
      <c r="B48" s="201" t="s">
        <v>365</v>
      </c>
      <c r="C48" s="198" t="s">
        <v>366</v>
      </c>
      <c r="D48" s="313" t="s">
        <v>367</v>
      </c>
      <c r="E48" s="199"/>
      <c r="F48" s="291"/>
      <c r="G48" s="369"/>
      <c r="H48" s="365"/>
      <c r="I48" s="200" t="str">
        <f t="shared" si="0"/>
        <v xml:space="preserve">  </v>
      </c>
    </row>
    <row r="49" spans="1:11" ht="25.5" customHeight="1">
      <c r="A49" s="191"/>
      <c r="B49" s="192">
        <v>14</v>
      </c>
      <c r="C49" s="198" t="s">
        <v>368</v>
      </c>
      <c r="D49" s="313" t="s">
        <v>369</v>
      </c>
      <c r="E49" s="199"/>
      <c r="F49" s="291"/>
      <c r="G49" s="369"/>
      <c r="H49" s="365"/>
      <c r="I49" s="200" t="str">
        <f t="shared" si="0"/>
        <v xml:space="preserve">  </v>
      </c>
    </row>
    <row r="50" spans="1:11" ht="20.100000000000001" customHeight="1">
      <c r="A50" s="191"/>
      <c r="B50" s="539">
        <v>20</v>
      </c>
      <c r="C50" s="196" t="s">
        <v>370</v>
      </c>
      <c r="D50" s="540" t="s">
        <v>371</v>
      </c>
      <c r="E50" s="541">
        <f>E52+E53+E54+E55+E56</f>
        <v>24746</v>
      </c>
      <c r="F50" s="543">
        <f>F52+F53+F54+F55+F56</f>
        <v>6100</v>
      </c>
      <c r="G50" s="545">
        <f>G52+G53+G54+G55+G56</f>
        <v>13447</v>
      </c>
      <c r="H50" s="545">
        <f>H52+H53+H54+H55+H56</f>
        <v>22988</v>
      </c>
      <c r="I50" s="534">
        <f t="shared" si="0"/>
        <v>1.7095262883914628</v>
      </c>
    </row>
    <row r="51" spans="1:11" ht="12" customHeight="1">
      <c r="A51" s="191"/>
      <c r="B51" s="539"/>
      <c r="C51" s="197" t="s">
        <v>372</v>
      </c>
      <c r="D51" s="540"/>
      <c r="E51" s="542"/>
      <c r="F51" s="544"/>
      <c r="G51" s="546"/>
      <c r="H51" s="546"/>
      <c r="I51" s="535" t="str">
        <f t="shared" si="0"/>
        <v xml:space="preserve">  </v>
      </c>
    </row>
    <row r="52" spans="1:11" ht="20.100000000000001" customHeight="1">
      <c r="A52" s="191"/>
      <c r="B52" s="192">
        <v>204</v>
      </c>
      <c r="C52" s="198" t="s">
        <v>373</v>
      </c>
      <c r="D52" s="313" t="s">
        <v>374</v>
      </c>
      <c r="E52" s="199">
        <v>24746</v>
      </c>
      <c r="F52" s="361">
        <v>6100</v>
      </c>
      <c r="G52" s="369">
        <v>13447</v>
      </c>
      <c r="H52" s="365">
        <v>22988</v>
      </c>
      <c r="I52" s="200">
        <f t="shared" si="0"/>
        <v>1.7095262883914628</v>
      </c>
    </row>
    <row r="53" spans="1:11" ht="20.100000000000001" customHeight="1">
      <c r="A53" s="191"/>
      <c r="B53" s="192">
        <v>205</v>
      </c>
      <c r="C53" s="198" t="s">
        <v>375</v>
      </c>
      <c r="D53" s="313" t="s">
        <v>376</v>
      </c>
      <c r="E53" s="199"/>
      <c r="F53" s="291"/>
      <c r="G53" s="369"/>
      <c r="H53" s="365"/>
      <c r="I53" s="200" t="str">
        <f t="shared" si="0"/>
        <v xml:space="preserve">  </v>
      </c>
    </row>
    <row r="54" spans="1:11" ht="25.5" customHeight="1">
      <c r="A54" s="191"/>
      <c r="B54" s="192" t="s">
        <v>377</v>
      </c>
      <c r="C54" s="198" t="s">
        <v>378</v>
      </c>
      <c r="D54" s="313" t="s">
        <v>379</v>
      </c>
      <c r="E54" s="199"/>
      <c r="F54" s="291"/>
      <c r="G54" s="369"/>
      <c r="H54" s="365"/>
      <c r="I54" s="200" t="str">
        <f t="shared" si="0"/>
        <v xml:space="preserve">  </v>
      </c>
    </row>
    <row r="55" spans="1:11" ht="25.5" customHeight="1">
      <c r="A55" s="191"/>
      <c r="B55" s="192" t="s">
        <v>380</v>
      </c>
      <c r="C55" s="198" t="s">
        <v>381</v>
      </c>
      <c r="D55" s="313" t="s">
        <v>382</v>
      </c>
      <c r="E55" s="199"/>
      <c r="F55" s="291"/>
      <c r="G55" s="369"/>
      <c r="H55" s="365"/>
      <c r="I55" s="200" t="str">
        <f t="shared" si="0"/>
        <v xml:space="preserve">  </v>
      </c>
    </row>
    <row r="56" spans="1:11" ht="20.100000000000001" customHeight="1">
      <c r="A56" s="191"/>
      <c r="B56" s="192">
        <v>206</v>
      </c>
      <c r="C56" s="198" t="s">
        <v>383</v>
      </c>
      <c r="D56" s="313" t="s">
        <v>384</v>
      </c>
      <c r="E56" s="199"/>
      <c r="F56" s="291"/>
      <c r="G56" s="369"/>
      <c r="H56" s="365"/>
      <c r="I56" s="200" t="str">
        <f t="shared" si="0"/>
        <v xml:space="preserve">  </v>
      </c>
    </row>
    <row r="57" spans="1:11" ht="20.100000000000001" customHeight="1">
      <c r="A57" s="191"/>
      <c r="B57" s="539" t="s">
        <v>385</v>
      </c>
      <c r="C57" s="196" t="s">
        <v>386</v>
      </c>
      <c r="D57" s="540" t="s">
        <v>387</v>
      </c>
      <c r="E57" s="541">
        <f>E59+E60+E61</f>
        <v>7387</v>
      </c>
      <c r="F57" s="543">
        <f>F59+F60+F61</f>
        <v>0</v>
      </c>
      <c r="G57" s="545">
        <f>G59+G60+G61</f>
        <v>0</v>
      </c>
      <c r="H57" s="545">
        <f>H59+H60+H61</f>
        <v>11715</v>
      </c>
      <c r="I57" s="534" t="str">
        <f t="shared" si="0"/>
        <v xml:space="preserve">  </v>
      </c>
    </row>
    <row r="58" spans="1:11" ht="12" customHeight="1">
      <c r="A58" s="191"/>
      <c r="B58" s="539"/>
      <c r="C58" s="197" t="s">
        <v>388</v>
      </c>
      <c r="D58" s="540"/>
      <c r="E58" s="542"/>
      <c r="F58" s="544"/>
      <c r="G58" s="546"/>
      <c r="H58" s="546"/>
      <c r="I58" s="535" t="str">
        <f t="shared" si="0"/>
        <v xml:space="preserve">  </v>
      </c>
    </row>
    <row r="59" spans="1:11" ht="23.25" customHeight="1">
      <c r="B59" s="201" t="s">
        <v>389</v>
      </c>
      <c r="C59" s="198" t="s">
        <v>390</v>
      </c>
      <c r="D59" s="313" t="s">
        <v>391</v>
      </c>
      <c r="E59" s="199">
        <v>392</v>
      </c>
      <c r="F59" s="291"/>
      <c r="G59" s="369"/>
      <c r="H59" s="365">
        <v>3459</v>
      </c>
      <c r="I59" s="200" t="str">
        <f t="shared" si="0"/>
        <v xml:space="preserve">  </v>
      </c>
    </row>
    <row r="60" spans="1:11" ht="20.100000000000001" customHeight="1">
      <c r="B60" s="201">
        <v>223</v>
      </c>
      <c r="C60" s="198" t="s">
        <v>392</v>
      </c>
      <c r="D60" s="313" t="s">
        <v>393</v>
      </c>
      <c r="E60" s="199">
        <v>6958</v>
      </c>
      <c r="F60" s="291"/>
      <c r="G60" s="369"/>
      <c r="H60" s="365">
        <v>8219</v>
      </c>
      <c r="I60" s="200" t="str">
        <f t="shared" si="0"/>
        <v xml:space="preserve">  </v>
      </c>
    </row>
    <row r="61" spans="1:11" ht="25.5" customHeight="1">
      <c r="A61" s="191"/>
      <c r="B61" s="192">
        <v>224</v>
      </c>
      <c r="C61" s="198" t="s">
        <v>394</v>
      </c>
      <c r="D61" s="313" t="s">
        <v>395</v>
      </c>
      <c r="E61" s="199">
        <v>37</v>
      </c>
      <c r="F61" s="291"/>
      <c r="G61" s="369"/>
      <c r="H61" s="365">
        <v>37</v>
      </c>
      <c r="I61" s="200" t="str">
        <f t="shared" si="0"/>
        <v xml:space="preserve">  </v>
      </c>
    </row>
    <row r="62" spans="1:11" ht="20.100000000000001" customHeight="1">
      <c r="A62" s="191"/>
      <c r="B62" s="539">
        <v>23</v>
      </c>
      <c r="C62" s="196" t="s">
        <v>396</v>
      </c>
      <c r="D62" s="540" t="s">
        <v>397</v>
      </c>
      <c r="E62" s="541">
        <f>E64+E65+E66+E67+E68+E69+E70+E71</f>
        <v>0</v>
      </c>
      <c r="F62" s="543"/>
      <c r="G62" s="545"/>
      <c r="H62" s="553"/>
      <c r="I62" s="532" t="str">
        <f t="shared" si="0"/>
        <v xml:space="preserve">  </v>
      </c>
      <c r="K62" s="372"/>
    </row>
    <row r="63" spans="1:11" ht="20.100000000000001" customHeight="1">
      <c r="A63" s="191"/>
      <c r="B63" s="539"/>
      <c r="C63" s="197" t="s">
        <v>398</v>
      </c>
      <c r="D63" s="540"/>
      <c r="E63" s="542"/>
      <c r="F63" s="544"/>
      <c r="G63" s="546"/>
      <c r="H63" s="554"/>
      <c r="I63" s="533" t="str">
        <f t="shared" si="0"/>
        <v xml:space="preserve">  </v>
      </c>
    </row>
    <row r="64" spans="1:11" ht="25.5" customHeight="1">
      <c r="B64" s="201">
        <v>230</v>
      </c>
      <c r="C64" s="198" t="s">
        <v>399</v>
      </c>
      <c r="D64" s="313" t="s">
        <v>400</v>
      </c>
      <c r="E64" s="199"/>
      <c r="F64" s="291"/>
      <c r="G64" s="369"/>
      <c r="H64" s="365"/>
      <c r="I64" s="200" t="str">
        <f t="shared" si="0"/>
        <v xml:space="preserve">  </v>
      </c>
    </row>
    <row r="65" spans="1:9" ht="25.5" customHeight="1">
      <c r="B65" s="201">
        <v>231</v>
      </c>
      <c r="C65" s="198" t="s">
        <v>401</v>
      </c>
      <c r="D65" s="313" t="s">
        <v>402</v>
      </c>
      <c r="E65" s="199"/>
      <c r="F65" s="291"/>
      <c r="G65" s="369"/>
      <c r="H65" s="365"/>
      <c r="I65" s="200" t="str">
        <f t="shared" si="0"/>
        <v xml:space="preserve">  </v>
      </c>
    </row>
    <row r="66" spans="1:9" ht="20.100000000000001" customHeight="1">
      <c r="B66" s="201" t="s">
        <v>403</v>
      </c>
      <c r="C66" s="198" t="s">
        <v>404</v>
      </c>
      <c r="D66" s="313" t="s">
        <v>405</v>
      </c>
      <c r="E66" s="199"/>
      <c r="F66" s="291"/>
      <c r="G66" s="369"/>
      <c r="H66" s="365"/>
      <c r="I66" s="200" t="str">
        <f t="shared" si="0"/>
        <v xml:space="preserve">  </v>
      </c>
    </row>
    <row r="67" spans="1:9" ht="25.5" customHeight="1">
      <c r="B67" s="201" t="s">
        <v>406</v>
      </c>
      <c r="C67" s="198" t="s">
        <v>407</v>
      </c>
      <c r="D67" s="313" t="s">
        <v>408</v>
      </c>
      <c r="E67" s="199"/>
      <c r="F67" s="291"/>
      <c r="G67" s="369"/>
      <c r="H67" s="365"/>
      <c r="I67" s="200" t="str">
        <f t="shared" si="0"/>
        <v xml:space="preserve">  </v>
      </c>
    </row>
    <row r="68" spans="1:9" ht="25.5" customHeight="1">
      <c r="B68" s="201">
        <v>235</v>
      </c>
      <c r="C68" s="198" t="s">
        <v>409</v>
      </c>
      <c r="D68" s="313" t="s">
        <v>410</v>
      </c>
      <c r="E68" s="199"/>
      <c r="F68" s="291"/>
      <c r="G68" s="369"/>
      <c r="H68" s="365"/>
      <c r="I68" s="200" t="str">
        <f t="shared" si="0"/>
        <v xml:space="preserve">  </v>
      </c>
    </row>
    <row r="69" spans="1:9" ht="25.5" customHeight="1">
      <c r="B69" s="201" t="s">
        <v>411</v>
      </c>
      <c r="C69" s="198" t="s">
        <v>412</v>
      </c>
      <c r="D69" s="313" t="s">
        <v>413</v>
      </c>
      <c r="E69" s="199"/>
      <c r="F69" s="291"/>
      <c r="G69" s="369"/>
      <c r="H69" s="365"/>
      <c r="I69" s="200" t="str">
        <f t="shared" si="0"/>
        <v xml:space="preserve">  </v>
      </c>
    </row>
    <row r="70" spans="1:9" ht="25.5" customHeight="1">
      <c r="B70" s="201">
        <v>237</v>
      </c>
      <c r="C70" s="198" t="s">
        <v>414</v>
      </c>
      <c r="D70" s="313" t="s">
        <v>415</v>
      </c>
      <c r="E70" s="199"/>
      <c r="F70" s="291"/>
      <c r="G70" s="369"/>
      <c r="H70" s="365"/>
      <c r="I70" s="200" t="str">
        <f t="shared" si="0"/>
        <v xml:space="preserve">  </v>
      </c>
    </row>
    <row r="71" spans="1:9" ht="20.100000000000001" customHeight="1">
      <c r="B71" s="201" t="s">
        <v>416</v>
      </c>
      <c r="C71" s="198" t="s">
        <v>417</v>
      </c>
      <c r="D71" s="313" t="s">
        <v>418</v>
      </c>
      <c r="E71" s="199"/>
      <c r="F71" s="291"/>
      <c r="G71" s="369"/>
      <c r="H71" s="365"/>
      <c r="I71" s="200" t="str">
        <f t="shared" si="0"/>
        <v xml:space="preserve">  </v>
      </c>
    </row>
    <row r="72" spans="1:9" ht="20.100000000000001" customHeight="1">
      <c r="B72" s="201">
        <v>24</v>
      </c>
      <c r="C72" s="198" t="s">
        <v>419</v>
      </c>
      <c r="D72" s="313" t="s">
        <v>420</v>
      </c>
      <c r="E72" s="199">
        <v>21809</v>
      </c>
      <c r="F72" s="291">
        <v>48866</v>
      </c>
      <c r="G72" s="369">
        <v>57150</v>
      </c>
      <c r="H72" s="365">
        <v>2380</v>
      </c>
      <c r="I72" s="200">
        <f t="shared" si="0"/>
        <v>4.164479440069991E-2</v>
      </c>
    </row>
    <row r="73" spans="1:9" ht="25.5" customHeight="1">
      <c r="B73" s="201" t="s">
        <v>421</v>
      </c>
      <c r="C73" s="198" t="s">
        <v>422</v>
      </c>
      <c r="D73" s="313" t="s">
        <v>423</v>
      </c>
      <c r="E73" s="199">
        <v>5252</v>
      </c>
      <c r="F73" s="291"/>
      <c r="G73" s="369"/>
      <c r="H73" s="365">
        <v>5318</v>
      </c>
      <c r="I73" s="200" t="str">
        <f t="shared" ref="I73:I136" si="1">IFERROR(H73/G73,"  ")</f>
        <v xml:space="preserve">  </v>
      </c>
    </row>
    <row r="74" spans="1:9" ht="25.5" customHeight="1">
      <c r="B74" s="201"/>
      <c r="C74" s="189" t="s">
        <v>424</v>
      </c>
      <c r="D74" s="313" t="s">
        <v>425</v>
      </c>
      <c r="E74" s="360">
        <f>E8+E9+E40+E41</f>
        <v>357011</v>
      </c>
      <c r="F74" s="360">
        <f>F8+F9+F40+F41</f>
        <v>402014</v>
      </c>
      <c r="G74" s="370">
        <f>G9+G40+G41</f>
        <v>371995</v>
      </c>
      <c r="H74" s="370">
        <f>H9+H40+H41</f>
        <v>339468</v>
      </c>
      <c r="I74" s="200">
        <f>IFERROR(H74/G74,"  ")</f>
        <v>0.91256065269694486</v>
      </c>
    </row>
    <row r="75" spans="1:9" ht="20.100000000000001" customHeight="1">
      <c r="B75" s="201">
        <v>88</v>
      </c>
      <c r="C75" s="189" t="s">
        <v>426</v>
      </c>
      <c r="D75" s="313" t="s">
        <v>427</v>
      </c>
      <c r="E75" s="199">
        <v>1336</v>
      </c>
      <c r="F75" s="291"/>
      <c r="G75" s="369"/>
      <c r="H75" s="365">
        <v>1336</v>
      </c>
      <c r="I75" s="200" t="str">
        <f t="shared" si="1"/>
        <v xml:space="preserve">  </v>
      </c>
    </row>
    <row r="76" spans="1:9" ht="20.100000000000001" customHeight="1">
      <c r="A76" s="191"/>
      <c r="B76" s="202"/>
      <c r="C76" s="189" t="s">
        <v>65</v>
      </c>
      <c r="D76" s="314"/>
      <c r="E76" s="199"/>
      <c r="F76" s="291"/>
      <c r="G76" s="369"/>
      <c r="H76" s="365"/>
      <c r="I76" s="200" t="str">
        <f t="shared" si="1"/>
        <v xml:space="preserve">  </v>
      </c>
    </row>
    <row r="77" spans="1:9" ht="20.100000000000001" customHeight="1">
      <c r="A77" s="191"/>
      <c r="B77" s="539"/>
      <c r="C77" s="194" t="s">
        <v>428</v>
      </c>
      <c r="D77" s="540" t="s">
        <v>131</v>
      </c>
      <c r="E77" s="541">
        <f>E79+E80+E81+E82+E83-E84+E85+E88-E89</f>
        <v>193822</v>
      </c>
      <c r="F77" s="543">
        <f>F79+F80+F81+F82+F83-F84+F85+F88-F89</f>
        <v>217661</v>
      </c>
      <c r="G77" s="543">
        <f>G79+G80+G81+G82+G83-G84+G85+G88-G89</f>
        <v>188757</v>
      </c>
      <c r="H77" s="543">
        <f>H79+H80+H81+H82+H83-H84+H85+H88-H89</f>
        <v>173093</v>
      </c>
      <c r="I77" s="534">
        <f t="shared" si="1"/>
        <v>0.917014998119275</v>
      </c>
    </row>
    <row r="78" spans="1:9" ht="20.100000000000001" customHeight="1">
      <c r="A78" s="191"/>
      <c r="B78" s="539"/>
      <c r="C78" s="195" t="s">
        <v>429</v>
      </c>
      <c r="D78" s="540"/>
      <c r="E78" s="542"/>
      <c r="F78" s="544"/>
      <c r="G78" s="544"/>
      <c r="H78" s="544"/>
      <c r="I78" s="535" t="str">
        <f t="shared" si="1"/>
        <v xml:space="preserve">  </v>
      </c>
    </row>
    <row r="79" spans="1:9" ht="20.100000000000001" customHeight="1">
      <c r="A79" s="191"/>
      <c r="B79" s="192" t="s">
        <v>430</v>
      </c>
      <c r="C79" s="198" t="s">
        <v>431</v>
      </c>
      <c r="D79" s="313" t="s">
        <v>132</v>
      </c>
      <c r="E79" s="199">
        <v>71982</v>
      </c>
      <c r="F79" s="291">
        <v>71982</v>
      </c>
      <c r="G79" s="369">
        <v>71982</v>
      </c>
      <c r="H79" s="369">
        <v>71982</v>
      </c>
      <c r="I79" s="200">
        <f t="shared" si="1"/>
        <v>1</v>
      </c>
    </row>
    <row r="80" spans="1:9" ht="20.100000000000001" customHeight="1">
      <c r="B80" s="201">
        <v>31</v>
      </c>
      <c r="C80" s="198" t="s">
        <v>432</v>
      </c>
      <c r="D80" s="313" t="s">
        <v>133</v>
      </c>
      <c r="E80" s="199"/>
      <c r="F80" s="291"/>
      <c r="G80" s="369"/>
      <c r="H80" s="365"/>
      <c r="I80" s="200" t="str">
        <f t="shared" si="1"/>
        <v xml:space="preserve">  </v>
      </c>
    </row>
    <row r="81" spans="1:9" ht="20.100000000000001" customHeight="1">
      <c r="B81" s="201">
        <v>306</v>
      </c>
      <c r="C81" s="198" t="s">
        <v>433</v>
      </c>
      <c r="D81" s="313" t="s">
        <v>134</v>
      </c>
      <c r="E81" s="199"/>
      <c r="F81" s="291"/>
      <c r="G81" s="369"/>
      <c r="H81" s="365"/>
      <c r="I81" s="200" t="str">
        <f t="shared" si="1"/>
        <v xml:space="preserve">  </v>
      </c>
    </row>
    <row r="82" spans="1:9" ht="20.100000000000001" customHeight="1">
      <c r="B82" s="201">
        <v>32</v>
      </c>
      <c r="C82" s="198" t="s">
        <v>434</v>
      </c>
      <c r="D82" s="313" t="s">
        <v>135</v>
      </c>
      <c r="E82" s="199"/>
      <c r="F82" s="291"/>
      <c r="G82" s="369"/>
      <c r="H82" s="365"/>
      <c r="I82" s="200" t="str">
        <f t="shared" si="1"/>
        <v xml:space="preserve">  </v>
      </c>
    </row>
    <row r="83" spans="1:9" ht="58.5" customHeight="1">
      <c r="B83" s="201" t="s">
        <v>435</v>
      </c>
      <c r="C83" s="198" t="s">
        <v>436</v>
      </c>
      <c r="D83" s="313" t="s">
        <v>136</v>
      </c>
      <c r="E83" s="199">
        <v>137939</v>
      </c>
      <c r="F83" s="291">
        <v>132000</v>
      </c>
      <c r="G83" s="369">
        <v>135000</v>
      </c>
      <c r="H83" s="365">
        <v>137939</v>
      </c>
      <c r="I83" s="200">
        <f t="shared" si="1"/>
        <v>1.0217703703703704</v>
      </c>
    </row>
    <row r="84" spans="1:9" ht="49.5" customHeight="1">
      <c r="B84" s="201" t="s">
        <v>437</v>
      </c>
      <c r="C84" s="198" t="s">
        <v>438</v>
      </c>
      <c r="D84" s="313" t="s">
        <v>137</v>
      </c>
      <c r="E84" s="199">
        <v>50</v>
      </c>
      <c r="F84" s="291"/>
      <c r="G84" s="369"/>
      <c r="H84" s="365">
        <v>50</v>
      </c>
      <c r="I84" s="200" t="str">
        <f t="shared" si="1"/>
        <v xml:space="preserve">  </v>
      </c>
    </row>
    <row r="85" spans="1:9" ht="20.100000000000001" customHeight="1">
      <c r="B85" s="201">
        <v>34</v>
      </c>
      <c r="C85" s="198" t="s">
        <v>439</v>
      </c>
      <c r="D85" s="313" t="s">
        <v>138</v>
      </c>
      <c r="E85" s="199">
        <f>E86+E87</f>
        <v>14442</v>
      </c>
      <c r="F85" s="291">
        <f>F86+F87</f>
        <v>13679</v>
      </c>
      <c r="G85" s="291">
        <f>G86+G87</f>
        <v>11100</v>
      </c>
      <c r="H85" s="291">
        <f>H86+H87</f>
        <v>14442</v>
      </c>
      <c r="I85" s="200">
        <f>IFERROR(H85/G85,"  ")</f>
        <v>1.3010810810810811</v>
      </c>
    </row>
    <row r="86" spans="1:9" ht="20.100000000000001" customHeight="1">
      <c r="B86" s="201">
        <v>340</v>
      </c>
      <c r="C86" s="198" t="s">
        <v>148</v>
      </c>
      <c r="D86" s="313" t="s">
        <v>139</v>
      </c>
      <c r="E86" s="199">
        <v>14442</v>
      </c>
      <c r="F86" s="291">
        <v>11100</v>
      </c>
      <c r="G86" s="369">
        <v>11100</v>
      </c>
      <c r="H86" s="365">
        <v>14442</v>
      </c>
      <c r="I86" s="200">
        <f t="shared" si="1"/>
        <v>1.3010810810810811</v>
      </c>
    </row>
    <row r="87" spans="1:9" ht="20.100000000000001" customHeight="1">
      <c r="B87" s="201">
        <v>341</v>
      </c>
      <c r="C87" s="198" t="s">
        <v>440</v>
      </c>
      <c r="D87" s="313" t="s">
        <v>140</v>
      </c>
      <c r="E87" s="199">
        <v>0</v>
      </c>
      <c r="F87" s="291">
        <v>2579</v>
      </c>
      <c r="G87" s="369"/>
      <c r="H87" s="365"/>
      <c r="I87" s="200" t="str">
        <f t="shared" si="1"/>
        <v xml:space="preserve">  </v>
      </c>
    </row>
    <row r="88" spans="1:9" ht="20.100000000000001" customHeight="1">
      <c r="B88" s="201"/>
      <c r="C88" s="198" t="s">
        <v>441</v>
      </c>
      <c r="D88" s="313" t="s">
        <v>141</v>
      </c>
      <c r="E88" s="199"/>
      <c r="F88" s="291"/>
      <c r="G88" s="369"/>
      <c r="H88" s="365"/>
      <c r="I88" s="200" t="str">
        <f t="shared" si="1"/>
        <v xml:space="preserve">  </v>
      </c>
    </row>
    <row r="89" spans="1:9" ht="20.100000000000001" customHeight="1">
      <c r="B89" s="201">
        <v>35</v>
      </c>
      <c r="C89" s="198" t="s">
        <v>442</v>
      </c>
      <c r="D89" s="313" t="s">
        <v>142</v>
      </c>
      <c r="E89" s="199">
        <f>E90+E91</f>
        <v>30491</v>
      </c>
      <c r="F89" s="291">
        <f>F90+F91</f>
        <v>0</v>
      </c>
      <c r="G89" s="291">
        <f>G90+G91</f>
        <v>29325</v>
      </c>
      <c r="H89" s="291">
        <f>H90+H91</f>
        <v>51220</v>
      </c>
      <c r="I89" s="200">
        <f t="shared" si="1"/>
        <v>1.7466325660699062</v>
      </c>
    </row>
    <row r="90" spans="1:9" ht="20.100000000000001" customHeight="1">
      <c r="B90" s="201">
        <v>350</v>
      </c>
      <c r="C90" s="198" t="s">
        <v>443</v>
      </c>
      <c r="D90" s="313" t="s">
        <v>143</v>
      </c>
      <c r="E90" s="199"/>
      <c r="F90" s="291"/>
      <c r="G90" s="369"/>
      <c r="H90" s="365">
        <v>30492</v>
      </c>
      <c r="I90" s="200" t="str">
        <f t="shared" si="1"/>
        <v xml:space="preserve">  </v>
      </c>
    </row>
    <row r="91" spans="1:9" ht="20.100000000000001" customHeight="1">
      <c r="A91" s="191"/>
      <c r="B91" s="192">
        <v>351</v>
      </c>
      <c r="C91" s="198" t="s">
        <v>154</v>
      </c>
      <c r="D91" s="313" t="s">
        <v>144</v>
      </c>
      <c r="E91" s="199">
        <v>30491</v>
      </c>
      <c r="F91" s="291"/>
      <c r="G91" s="369">
        <v>29325</v>
      </c>
      <c r="H91" s="365">
        <v>20728</v>
      </c>
      <c r="I91" s="200">
        <f t="shared" si="1"/>
        <v>0.70683716965046883</v>
      </c>
    </row>
    <row r="92" spans="1:9" ht="22.5" customHeight="1">
      <c r="A92" s="191"/>
      <c r="B92" s="539"/>
      <c r="C92" s="194" t="s">
        <v>444</v>
      </c>
      <c r="D92" s="540" t="s">
        <v>145</v>
      </c>
      <c r="E92" s="541">
        <f>E94+E99+E108</f>
        <v>79220</v>
      </c>
      <c r="F92" s="543">
        <f>F94+F99+F108</f>
        <v>123000</v>
      </c>
      <c r="G92" s="543">
        <f>G94+G99+G108</f>
        <v>76515</v>
      </c>
      <c r="H92" s="543">
        <f>H94+H99+H108</f>
        <v>79220</v>
      </c>
      <c r="I92" s="534">
        <f t="shared" si="1"/>
        <v>1.0353525452525649</v>
      </c>
    </row>
    <row r="93" spans="1:9" ht="13.5" customHeight="1">
      <c r="A93" s="191"/>
      <c r="B93" s="539"/>
      <c r="C93" s="195" t="s">
        <v>445</v>
      </c>
      <c r="D93" s="540"/>
      <c r="E93" s="542"/>
      <c r="F93" s="544"/>
      <c r="G93" s="544"/>
      <c r="H93" s="544"/>
      <c r="I93" s="535" t="str">
        <f t="shared" si="1"/>
        <v xml:space="preserve">  </v>
      </c>
    </row>
    <row r="94" spans="1:9" ht="20.100000000000001" customHeight="1">
      <c r="A94" s="191"/>
      <c r="B94" s="539">
        <v>40</v>
      </c>
      <c r="C94" s="196" t="s">
        <v>446</v>
      </c>
      <c r="D94" s="540" t="s">
        <v>146</v>
      </c>
      <c r="E94" s="541">
        <f>E96+E97+E98</f>
        <v>78272</v>
      </c>
      <c r="F94" s="543">
        <f>F96+F97+F98</f>
        <v>66000</v>
      </c>
      <c r="G94" s="543">
        <f>G96+G97+G98</f>
        <v>71000</v>
      </c>
      <c r="H94" s="543">
        <f>H96+H97+H98</f>
        <v>78272</v>
      </c>
      <c r="I94" s="534">
        <f t="shared" si="1"/>
        <v>1.1024225352112675</v>
      </c>
    </row>
    <row r="95" spans="1:9" ht="14.25" customHeight="1">
      <c r="A95" s="191"/>
      <c r="B95" s="539"/>
      <c r="C95" s="197" t="s">
        <v>447</v>
      </c>
      <c r="D95" s="540"/>
      <c r="E95" s="542"/>
      <c r="F95" s="544"/>
      <c r="G95" s="544"/>
      <c r="H95" s="544"/>
      <c r="I95" s="535" t="str">
        <f t="shared" si="1"/>
        <v xml:space="preserve">  </v>
      </c>
    </row>
    <row r="96" spans="1:9" ht="25.5" customHeight="1">
      <c r="A96" s="191"/>
      <c r="B96" s="192">
        <v>404</v>
      </c>
      <c r="C96" s="198" t="s">
        <v>448</v>
      </c>
      <c r="D96" s="313" t="s">
        <v>147</v>
      </c>
      <c r="E96" s="199">
        <v>51271</v>
      </c>
      <c r="F96" s="291">
        <v>40000</v>
      </c>
      <c r="G96" s="369">
        <v>43000</v>
      </c>
      <c r="H96" s="365">
        <v>51271</v>
      </c>
      <c r="I96" s="200">
        <f t="shared" si="1"/>
        <v>1.1923488372093023</v>
      </c>
    </row>
    <row r="97" spans="1:9" ht="20.100000000000001" customHeight="1">
      <c r="A97" s="191"/>
      <c r="B97" s="192">
        <v>400</v>
      </c>
      <c r="C97" s="198" t="s">
        <v>449</v>
      </c>
      <c r="D97" s="313" t="s">
        <v>149</v>
      </c>
      <c r="E97" s="199"/>
      <c r="F97" s="291"/>
      <c r="G97" s="369"/>
      <c r="H97" s="365"/>
      <c r="I97" s="200" t="str">
        <f t="shared" si="1"/>
        <v xml:space="preserve">  </v>
      </c>
    </row>
    <row r="98" spans="1:9" ht="20.100000000000001" customHeight="1">
      <c r="A98" s="191"/>
      <c r="B98" s="192" t="s">
        <v>450</v>
      </c>
      <c r="C98" s="198" t="s">
        <v>451</v>
      </c>
      <c r="D98" s="313" t="s">
        <v>150</v>
      </c>
      <c r="E98" s="199">
        <v>27001</v>
      </c>
      <c r="F98" s="291">
        <v>26000</v>
      </c>
      <c r="G98" s="369">
        <v>28000</v>
      </c>
      <c r="H98" s="365">
        <v>27001</v>
      </c>
      <c r="I98" s="200">
        <f t="shared" si="1"/>
        <v>0.96432142857142855</v>
      </c>
    </row>
    <row r="99" spans="1:9" ht="20.100000000000001" customHeight="1">
      <c r="A99" s="191"/>
      <c r="B99" s="539">
        <v>41</v>
      </c>
      <c r="C99" s="196" t="s">
        <v>452</v>
      </c>
      <c r="D99" s="540" t="s">
        <v>151</v>
      </c>
      <c r="E99" s="541">
        <f>E101+E102+E103+E104+E105+E106+E107</f>
        <v>948</v>
      </c>
      <c r="F99" s="543">
        <f>F101+F102+F103+F104+F105+F106+F107</f>
        <v>57000</v>
      </c>
      <c r="G99" s="543">
        <f>G101+G102+G103+G104+G105+G106+G107</f>
        <v>5515</v>
      </c>
      <c r="H99" s="543">
        <f>H101+H102+H103+H104+H105+H106+H107</f>
        <v>948</v>
      </c>
      <c r="I99" s="534">
        <f t="shared" si="1"/>
        <v>0.17189483227561198</v>
      </c>
    </row>
    <row r="100" spans="1:9" ht="12" customHeight="1">
      <c r="A100" s="191"/>
      <c r="B100" s="539"/>
      <c r="C100" s="197" t="s">
        <v>453</v>
      </c>
      <c r="D100" s="540"/>
      <c r="E100" s="542"/>
      <c r="F100" s="544"/>
      <c r="G100" s="544"/>
      <c r="H100" s="544"/>
      <c r="I100" s="535" t="str">
        <f t="shared" si="1"/>
        <v xml:space="preserve">  </v>
      </c>
    </row>
    <row r="101" spans="1:9" ht="20.100000000000001" customHeight="1">
      <c r="B101" s="201">
        <v>410</v>
      </c>
      <c r="C101" s="198" t="s">
        <v>454</v>
      </c>
      <c r="D101" s="313" t="s">
        <v>152</v>
      </c>
      <c r="E101" s="199"/>
      <c r="F101" s="291"/>
      <c r="G101" s="369"/>
      <c r="H101" s="365"/>
      <c r="I101" s="200" t="str">
        <f t="shared" si="1"/>
        <v xml:space="preserve">  </v>
      </c>
    </row>
    <row r="102" spans="1:9" ht="36.75" customHeight="1">
      <c r="B102" s="201" t="s">
        <v>455</v>
      </c>
      <c r="C102" s="198" t="s">
        <v>456</v>
      </c>
      <c r="D102" s="313" t="s">
        <v>153</v>
      </c>
      <c r="E102" s="199"/>
      <c r="F102" s="291"/>
      <c r="G102" s="369"/>
      <c r="H102" s="365"/>
      <c r="I102" s="200" t="str">
        <f t="shared" si="1"/>
        <v xml:space="preserve">  </v>
      </c>
    </row>
    <row r="103" spans="1:9" ht="39" customHeight="1">
      <c r="B103" s="201" t="s">
        <v>455</v>
      </c>
      <c r="C103" s="198" t="s">
        <v>457</v>
      </c>
      <c r="D103" s="313" t="s">
        <v>155</v>
      </c>
      <c r="E103" s="199"/>
      <c r="F103" s="291"/>
      <c r="G103" s="369"/>
      <c r="H103" s="365"/>
      <c r="I103" s="200" t="str">
        <f t="shared" si="1"/>
        <v xml:space="preserve">  </v>
      </c>
    </row>
    <row r="104" spans="1:9" ht="25.5" customHeight="1">
      <c r="B104" s="201" t="s">
        <v>458</v>
      </c>
      <c r="C104" s="198" t="s">
        <v>459</v>
      </c>
      <c r="D104" s="313" t="s">
        <v>156</v>
      </c>
      <c r="E104" s="199">
        <v>948</v>
      </c>
      <c r="F104" s="291">
        <v>57000</v>
      </c>
      <c r="G104" s="369">
        <v>5515</v>
      </c>
      <c r="H104" s="365">
        <v>948</v>
      </c>
      <c r="I104" s="200">
        <f t="shared" si="1"/>
        <v>0.17189483227561198</v>
      </c>
    </row>
    <row r="105" spans="1:9" ht="25.5" customHeight="1">
      <c r="B105" s="201" t="s">
        <v>460</v>
      </c>
      <c r="C105" s="198" t="s">
        <v>461</v>
      </c>
      <c r="D105" s="313" t="s">
        <v>157</v>
      </c>
      <c r="E105" s="199"/>
      <c r="F105" s="291"/>
      <c r="G105" s="369"/>
      <c r="H105" s="365"/>
      <c r="I105" s="200" t="str">
        <f t="shared" si="1"/>
        <v xml:space="preserve">  </v>
      </c>
    </row>
    <row r="106" spans="1:9" ht="20.100000000000001" customHeight="1">
      <c r="B106" s="201">
        <v>413</v>
      </c>
      <c r="C106" s="198" t="s">
        <v>462</v>
      </c>
      <c r="D106" s="313" t="s">
        <v>158</v>
      </c>
      <c r="E106" s="199"/>
      <c r="F106" s="291"/>
      <c r="G106" s="369"/>
      <c r="H106" s="365"/>
      <c r="I106" s="200" t="str">
        <f t="shared" si="1"/>
        <v xml:space="preserve">  </v>
      </c>
    </row>
    <row r="107" spans="1:9" ht="20.100000000000001" customHeight="1">
      <c r="B107" s="201">
        <v>419</v>
      </c>
      <c r="C107" s="198" t="s">
        <v>463</v>
      </c>
      <c r="D107" s="313" t="s">
        <v>159</v>
      </c>
      <c r="E107" s="199"/>
      <c r="F107" s="291"/>
      <c r="G107" s="369"/>
      <c r="H107" s="365"/>
      <c r="I107" s="200" t="str">
        <f t="shared" si="1"/>
        <v xml:space="preserve">  </v>
      </c>
    </row>
    <row r="108" spans="1:9" ht="24" customHeight="1">
      <c r="B108" s="201" t="s">
        <v>464</v>
      </c>
      <c r="C108" s="198" t="s">
        <v>465</v>
      </c>
      <c r="D108" s="313" t="s">
        <v>160</v>
      </c>
      <c r="E108" s="199"/>
      <c r="F108" s="291"/>
      <c r="G108" s="369"/>
      <c r="H108" s="365"/>
      <c r="I108" s="200" t="str">
        <f t="shared" si="1"/>
        <v xml:space="preserve">  </v>
      </c>
    </row>
    <row r="109" spans="1:9" ht="20.100000000000001" customHeight="1">
      <c r="B109" s="201">
        <v>498</v>
      </c>
      <c r="C109" s="189" t="s">
        <v>466</v>
      </c>
      <c r="D109" s="313" t="s">
        <v>161</v>
      </c>
      <c r="E109" s="199">
        <v>9774</v>
      </c>
      <c r="F109" s="291">
        <v>15000</v>
      </c>
      <c r="G109" s="369">
        <v>21000</v>
      </c>
      <c r="H109" s="365">
        <v>9774</v>
      </c>
      <c r="I109" s="200">
        <f t="shared" si="1"/>
        <v>0.46542857142857141</v>
      </c>
    </row>
    <row r="110" spans="1:9" ht="24" customHeight="1">
      <c r="A110" s="191"/>
      <c r="B110" s="192" t="s">
        <v>467</v>
      </c>
      <c r="C110" s="189" t="s">
        <v>468</v>
      </c>
      <c r="D110" s="313" t="s">
        <v>162</v>
      </c>
      <c r="E110" s="199"/>
      <c r="F110" s="291"/>
      <c r="G110" s="369"/>
      <c r="H110" s="365"/>
      <c r="I110" s="200" t="str">
        <f t="shared" si="1"/>
        <v xml:space="preserve">  </v>
      </c>
    </row>
    <row r="111" spans="1:9" ht="23.25" customHeight="1">
      <c r="A111" s="191"/>
      <c r="B111" s="539"/>
      <c r="C111" s="194" t="s">
        <v>469</v>
      </c>
      <c r="D111" s="540" t="s">
        <v>163</v>
      </c>
      <c r="E111" s="541">
        <f>E113+E114+E123+E124+E132+E137+E138</f>
        <v>74195</v>
      </c>
      <c r="F111" s="543">
        <f>F113+F114+F123+F124+F132+F137+F138</f>
        <v>46353</v>
      </c>
      <c r="G111" s="543">
        <f>G113+G114+G123+G124+G132+G137+G138</f>
        <v>85723</v>
      </c>
      <c r="H111" s="543">
        <f>H113+H114+H123+H124+H132+H137+H138</f>
        <v>77381</v>
      </c>
      <c r="I111" s="534">
        <f t="shared" si="1"/>
        <v>0.90268656019971305</v>
      </c>
    </row>
    <row r="112" spans="1:9" ht="13.5" customHeight="1">
      <c r="A112" s="191"/>
      <c r="B112" s="539"/>
      <c r="C112" s="195" t="s">
        <v>470</v>
      </c>
      <c r="D112" s="540"/>
      <c r="E112" s="542"/>
      <c r="F112" s="544"/>
      <c r="G112" s="544"/>
      <c r="H112" s="544"/>
      <c r="I112" s="535" t="str">
        <f t="shared" si="1"/>
        <v xml:space="preserve">  </v>
      </c>
    </row>
    <row r="113" spans="1:9" ht="20.100000000000001" customHeight="1">
      <c r="A113" s="191"/>
      <c r="B113" s="192">
        <v>467</v>
      </c>
      <c r="C113" s="198" t="s">
        <v>471</v>
      </c>
      <c r="D113" s="313" t="s">
        <v>164</v>
      </c>
      <c r="E113" s="199"/>
      <c r="F113" s="291"/>
      <c r="G113" s="369"/>
      <c r="H113" s="365"/>
      <c r="I113" s="200" t="str">
        <f t="shared" si="1"/>
        <v xml:space="preserve">  </v>
      </c>
    </row>
    <row r="114" spans="1:9" ht="20.100000000000001" customHeight="1">
      <c r="A114" s="191"/>
      <c r="B114" s="539" t="s">
        <v>472</v>
      </c>
      <c r="C114" s="196" t="s">
        <v>473</v>
      </c>
      <c r="D114" s="540" t="s">
        <v>165</v>
      </c>
      <c r="E114" s="541">
        <f>E116+E117+E118+E119+E120+E121+E122</f>
        <v>4567</v>
      </c>
      <c r="F114" s="543">
        <f>F116+F117+F118+F119+F120+F121+F122</f>
        <v>3000</v>
      </c>
      <c r="G114" s="543">
        <f>G116+G117+G118+G119+G120+G121+G122</f>
        <v>0</v>
      </c>
      <c r="H114" s="543">
        <f>H116+H117+H118+H119+H120+H121+H122</f>
        <v>3243</v>
      </c>
      <c r="I114" s="534" t="str">
        <f t="shared" si="1"/>
        <v xml:space="preserve">  </v>
      </c>
    </row>
    <row r="115" spans="1:9" ht="15" customHeight="1">
      <c r="A115" s="191"/>
      <c r="B115" s="539"/>
      <c r="C115" s="197" t="s">
        <v>474</v>
      </c>
      <c r="D115" s="540"/>
      <c r="E115" s="542"/>
      <c r="F115" s="544"/>
      <c r="G115" s="544"/>
      <c r="H115" s="544"/>
      <c r="I115" s="535" t="str">
        <f t="shared" si="1"/>
        <v xml:space="preserve">  </v>
      </c>
    </row>
    <row r="116" spans="1:9" ht="25.5" customHeight="1">
      <c r="A116" s="191"/>
      <c r="B116" s="192" t="s">
        <v>475</v>
      </c>
      <c r="C116" s="198" t="s">
        <v>476</v>
      </c>
      <c r="D116" s="313" t="s">
        <v>166</v>
      </c>
      <c r="E116" s="199"/>
      <c r="F116" s="291"/>
      <c r="G116" s="369"/>
      <c r="H116" s="365"/>
      <c r="I116" s="200" t="str">
        <f t="shared" si="1"/>
        <v xml:space="preserve">  </v>
      </c>
    </row>
    <row r="117" spans="1:9" ht="25.5" customHeight="1">
      <c r="B117" s="201" t="s">
        <v>475</v>
      </c>
      <c r="C117" s="198" t="s">
        <v>477</v>
      </c>
      <c r="D117" s="313" t="s">
        <v>167</v>
      </c>
      <c r="E117" s="199"/>
      <c r="F117" s="291"/>
      <c r="G117" s="369"/>
      <c r="H117" s="365"/>
      <c r="I117" s="200" t="str">
        <f t="shared" si="1"/>
        <v xml:space="preserve">  </v>
      </c>
    </row>
    <row r="118" spans="1:9" ht="25.5" customHeight="1">
      <c r="B118" s="201" t="s">
        <v>478</v>
      </c>
      <c r="C118" s="198" t="s">
        <v>479</v>
      </c>
      <c r="D118" s="313" t="s">
        <v>168</v>
      </c>
      <c r="E118" s="199"/>
      <c r="F118" s="291"/>
      <c r="G118" s="369"/>
      <c r="H118" s="365"/>
      <c r="I118" s="200" t="str">
        <f t="shared" si="1"/>
        <v xml:space="preserve">  </v>
      </c>
    </row>
    <row r="119" spans="1:9" ht="24.75" customHeight="1">
      <c r="B119" s="201" t="s">
        <v>480</v>
      </c>
      <c r="C119" s="198" t="s">
        <v>481</v>
      </c>
      <c r="D119" s="313" t="s">
        <v>169</v>
      </c>
      <c r="E119" s="199">
        <v>4567</v>
      </c>
      <c r="F119" s="291">
        <v>3000</v>
      </c>
      <c r="G119" s="369"/>
      <c r="H119" s="365">
        <v>3243</v>
      </c>
      <c r="I119" s="200" t="str">
        <f t="shared" si="1"/>
        <v xml:space="preserve">  </v>
      </c>
    </row>
    <row r="120" spans="1:9" ht="24.75" customHeight="1">
      <c r="B120" s="201" t="s">
        <v>482</v>
      </c>
      <c r="C120" s="198" t="s">
        <v>483</v>
      </c>
      <c r="D120" s="313" t="s">
        <v>170</v>
      </c>
      <c r="E120" s="199"/>
      <c r="F120" s="291"/>
      <c r="G120" s="369"/>
      <c r="H120" s="365"/>
      <c r="I120" s="200" t="str">
        <f t="shared" si="1"/>
        <v xml:space="preserve">  </v>
      </c>
    </row>
    <row r="121" spans="1:9" ht="20.100000000000001" customHeight="1">
      <c r="B121" s="201">
        <v>426</v>
      </c>
      <c r="C121" s="198" t="s">
        <v>484</v>
      </c>
      <c r="D121" s="313" t="s">
        <v>171</v>
      </c>
      <c r="E121" s="199"/>
      <c r="F121" s="291"/>
      <c r="G121" s="369"/>
      <c r="H121" s="365"/>
      <c r="I121" s="200" t="str">
        <f t="shared" si="1"/>
        <v xml:space="preserve">  </v>
      </c>
    </row>
    <row r="122" spans="1:9" ht="20.100000000000001" customHeight="1">
      <c r="B122" s="201">
        <v>428</v>
      </c>
      <c r="C122" s="198" t="s">
        <v>485</v>
      </c>
      <c r="D122" s="313" t="s">
        <v>172</v>
      </c>
      <c r="E122" s="199"/>
      <c r="F122" s="291"/>
      <c r="G122" s="369"/>
      <c r="H122" s="365"/>
      <c r="I122" s="200" t="str">
        <f t="shared" si="1"/>
        <v xml:space="preserve">  </v>
      </c>
    </row>
    <row r="123" spans="1:9" ht="20.100000000000001" customHeight="1">
      <c r="B123" s="201">
        <v>430</v>
      </c>
      <c r="C123" s="198" t="s">
        <v>486</v>
      </c>
      <c r="D123" s="313" t="s">
        <v>173</v>
      </c>
      <c r="E123" s="199">
        <v>31</v>
      </c>
      <c r="F123" s="291"/>
      <c r="G123" s="369"/>
      <c r="H123" s="365">
        <v>45669</v>
      </c>
      <c r="I123" s="200" t="str">
        <f t="shared" si="1"/>
        <v xml:space="preserve">  </v>
      </c>
    </row>
    <row r="124" spans="1:9" ht="20.100000000000001" customHeight="1">
      <c r="A124" s="191"/>
      <c r="B124" s="539" t="s">
        <v>487</v>
      </c>
      <c r="C124" s="196" t="s">
        <v>488</v>
      </c>
      <c r="D124" s="540" t="s">
        <v>174</v>
      </c>
      <c r="E124" s="541">
        <f>E126+E127+E128+E129+E130+E131</f>
        <v>41697</v>
      </c>
      <c r="F124" s="543">
        <f>F126+F127+F128+F129+F130+F131</f>
        <v>22353</v>
      </c>
      <c r="G124" s="543">
        <f>G126+G127+G128+G129+G130+G131</f>
        <v>55723</v>
      </c>
      <c r="H124" s="543">
        <f>H126+H127+H128+H129+H130+H131</f>
        <v>9346</v>
      </c>
      <c r="I124" s="534">
        <f t="shared" si="1"/>
        <v>0.1677224844319222</v>
      </c>
    </row>
    <row r="125" spans="1:9" ht="12.75" customHeight="1">
      <c r="A125" s="191"/>
      <c r="B125" s="539"/>
      <c r="C125" s="197" t="s">
        <v>489</v>
      </c>
      <c r="D125" s="540"/>
      <c r="E125" s="542"/>
      <c r="F125" s="544"/>
      <c r="G125" s="544"/>
      <c r="H125" s="544"/>
      <c r="I125" s="535" t="str">
        <f t="shared" si="1"/>
        <v xml:space="preserve">  </v>
      </c>
    </row>
    <row r="126" spans="1:9" ht="24.75" customHeight="1">
      <c r="B126" s="201" t="s">
        <v>490</v>
      </c>
      <c r="C126" s="198" t="s">
        <v>491</v>
      </c>
      <c r="D126" s="313" t="s">
        <v>175</v>
      </c>
      <c r="E126" s="199"/>
      <c r="F126" s="291"/>
      <c r="G126" s="369"/>
      <c r="H126" s="365"/>
      <c r="I126" s="200" t="str">
        <f t="shared" si="1"/>
        <v xml:space="preserve">  </v>
      </c>
    </row>
    <row r="127" spans="1:9" ht="24.75" customHeight="1">
      <c r="B127" s="201" t="s">
        <v>492</v>
      </c>
      <c r="C127" s="198" t="s">
        <v>493</v>
      </c>
      <c r="D127" s="313" t="s">
        <v>176</v>
      </c>
      <c r="E127" s="199"/>
      <c r="F127" s="291"/>
      <c r="G127" s="369"/>
      <c r="H127" s="365"/>
      <c r="I127" s="200" t="str">
        <f t="shared" si="1"/>
        <v xml:space="preserve">  </v>
      </c>
    </row>
    <row r="128" spans="1:9" ht="20.100000000000001" customHeight="1">
      <c r="B128" s="201">
        <v>435</v>
      </c>
      <c r="C128" s="198" t="s">
        <v>494</v>
      </c>
      <c r="D128" s="313" t="s">
        <v>177</v>
      </c>
      <c r="E128" s="199">
        <v>41697</v>
      </c>
      <c r="F128" s="361">
        <v>22353</v>
      </c>
      <c r="G128" s="369">
        <v>55723</v>
      </c>
      <c r="H128" s="365">
        <v>9346</v>
      </c>
      <c r="I128" s="200">
        <f t="shared" si="1"/>
        <v>0.1677224844319222</v>
      </c>
    </row>
    <row r="129" spans="1:11" ht="20.100000000000001" customHeight="1">
      <c r="B129" s="201">
        <v>436</v>
      </c>
      <c r="C129" s="198" t="s">
        <v>495</v>
      </c>
      <c r="D129" s="313" t="s">
        <v>178</v>
      </c>
      <c r="E129" s="199"/>
      <c r="F129" s="291"/>
      <c r="G129" s="369"/>
      <c r="H129" s="365"/>
      <c r="I129" s="200" t="str">
        <f t="shared" si="1"/>
        <v xml:space="preserve">  </v>
      </c>
    </row>
    <row r="130" spans="1:11" ht="20.100000000000001" customHeight="1">
      <c r="B130" s="201" t="s">
        <v>496</v>
      </c>
      <c r="C130" s="198" t="s">
        <v>497</v>
      </c>
      <c r="D130" s="313" t="s">
        <v>179</v>
      </c>
      <c r="E130" s="199"/>
      <c r="F130" s="291"/>
      <c r="G130" s="369"/>
      <c r="H130" s="365"/>
      <c r="I130" s="200" t="str">
        <f t="shared" si="1"/>
        <v xml:space="preserve">  </v>
      </c>
    </row>
    <row r="131" spans="1:11" ht="20.100000000000001" customHeight="1">
      <c r="B131" s="201" t="s">
        <v>496</v>
      </c>
      <c r="C131" s="198" t="s">
        <v>498</v>
      </c>
      <c r="D131" s="313" t="s">
        <v>180</v>
      </c>
      <c r="E131" s="199"/>
      <c r="F131" s="291"/>
      <c r="G131" s="369"/>
      <c r="H131" s="365"/>
      <c r="I131" s="200" t="str">
        <f t="shared" si="1"/>
        <v xml:space="preserve">  </v>
      </c>
    </row>
    <row r="132" spans="1:11" ht="20.100000000000001" customHeight="1">
      <c r="A132" s="191"/>
      <c r="B132" s="539" t="s">
        <v>499</v>
      </c>
      <c r="C132" s="196" t="s">
        <v>500</v>
      </c>
      <c r="D132" s="540" t="s">
        <v>181</v>
      </c>
      <c r="E132" s="541">
        <f>E134+E135+E136</f>
        <v>25783</v>
      </c>
      <c r="F132" s="543">
        <f>F134+F135+F136</f>
        <v>14000</v>
      </c>
      <c r="G132" s="543">
        <f>G134+G135+G136</f>
        <v>20000</v>
      </c>
      <c r="H132" s="543">
        <f>H134+H135+H136</f>
        <v>17006</v>
      </c>
      <c r="I132" s="532">
        <f t="shared" si="1"/>
        <v>0.85029999999999994</v>
      </c>
    </row>
    <row r="133" spans="1:11" ht="15.75" customHeight="1">
      <c r="A133" s="191"/>
      <c r="B133" s="539"/>
      <c r="C133" s="197" t="s">
        <v>501</v>
      </c>
      <c r="D133" s="540"/>
      <c r="E133" s="542"/>
      <c r="F133" s="544"/>
      <c r="G133" s="544"/>
      <c r="H133" s="544"/>
      <c r="I133" s="533" t="str">
        <f t="shared" si="1"/>
        <v xml:space="preserve">  </v>
      </c>
    </row>
    <row r="134" spans="1:11" ht="20.100000000000001" customHeight="1">
      <c r="B134" s="201" t="s">
        <v>502</v>
      </c>
      <c r="C134" s="198" t="s">
        <v>503</v>
      </c>
      <c r="D134" s="313" t="s">
        <v>182</v>
      </c>
      <c r="E134" s="199">
        <v>25327</v>
      </c>
      <c r="F134" s="291">
        <v>14000</v>
      </c>
      <c r="G134" s="369">
        <v>20000</v>
      </c>
      <c r="H134" s="365">
        <v>12118</v>
      </c>
      <c r="I134" s="200">
        <f t="shared" si="1"/>
        <v>0.60589999999999999</v>
      </c>
    </row>
    <row r="135" spans="1:11" ht="24.75" customHeight="1">
      <c r="B135" s="201" t="s">
        <v>504</v>
      </c>
      <c r="C135" s="198" t="s">
        <v>505</v>
      </c>
      <c r="D135" s="313" t="s">
        <v>183</v>
      </c>
      <c r="E135" s="199">
        <v>456</v>
      </c>
      <c r="F135" s="291"/>
      <c r="G135" s="369"/>
      <c r="H135" s="365">
        <v>4888</v>
      </c>
      <c r="I135" s="200" t="str">
        <f t="shared" si="1"/>
        <v xml:space="preserve">  </v>
      </c>
    </row>
    <row r="136" spans="1:11" ht="20.100000000000001" customHeight="1">
      <c r="B136" s="201">
        <v>481</v>
      </c>
      <c r="C136" s="198" t="s">
        <v>506</v>
      </c>
      <c r="D136" s="313" t="s">
        <v>184</v>
      </c>
      <c r="E136" s="199"/>
      <c r="F136" s="291"/>
      <c r="G136" s="369"/>
      <c r="H136" s="365"/>
      <c r="I136" s="200" t="str">
        <f t="shared" si="1"/>
        <v xml:space="preserve">  </v>
      </c>
    </row>
    <row r="137" spans="1:11" ht="36.75" customHeight="1">
      <c r="B137" s="201">
        <v>427</v>
      </c>
      <c r="C137" s="198" t="s">
        <v>507</v>
      </c>
      <c r="D137" s="313" t="s">
        <v>185</v>
      </c>
      <c r="E137" s="199"/>
      <c r="F137" s="291"/>
      <c r="G137" s="369"/>
      <c r="H137" s="365"/>
      <c r="I137" s="200" t="str">
        <f t="shared" ref="I137:I143" si="2">IFERROR(H137/G137,"  ")</f>
        <v xml:space="preserve">  </v>
      </c>
    </row>
    <row r="138" spans="1:11" ht="36.75" customHeight="1">
      <c r="A138" s="191"/>
      <c r="B138" s="192" t="s">
        <v>508</v>
      </c>
      <c r="C138" s="198" t="s">
        <v>509</v>
      </c>
      <c r="D138" s="313" t="s">
        <v>186</v>
      </c>
      <c r="E138" s="199">
        <v>2117</v>
      </c>
      <c r="F138" s="291">
        <v>7000</v>
      </c>
      <c r="G138" s="369">
        <v>10000</v>
      </c>
      <c r="H138" s="365">
        <v>2117</v>
      </c>
      <c r="I138" s="200">
        <f t="shared" si="2"/>
        <v>0.2117</v>
      </c>
    </row>
    <row r="139" spans="1:11" ht="20.100000000000001" customHeight="1">
      <c r="A139" s="191"/>
      <c r="B139" s="539"/>
      <c r="C139" s="194" t="s">
        <v>510</v>
      </c>
      <c r="D139" s="540" t="s">
        <v>187</v>
      </c>
      <c r="E139" s="541"/>
      <c r="F139" s="543"/>
      <c r="G139" s="555"/>
      <c r="H139" s="557"/>
      <c r="I139" s="534" t="str">
        <f t="shared" si="2"/>
        <v xml:space="preserve">  </v>
      </c>
    </row>
    <row r="140" spans="1:11" ht="23.25" customHeight="1">
      <c r="A140" s="191"/>
      <c r="B140" s="539"/>
      <c r="C140" s="195" t="s">
        <v>511</v>
      </c>
      <c r="D140" s="540"/>
      <c r="E140" s="542"/>
      <c r="F140" s="544"/>
      <c r="G140" s="556"/>
      <c r="H140" s="558"/>
      <c r="I140" s="535" t="str">
        <f t="shared" si="2"/>
        <v xml:space="preserve">  </v>
      </c>
    </row>
    <row r="141" spans="1:11" ht="20.100000000000001" customHeight="1">
      <c r="A141" s="191"/>
      <c r="B141" s="539"/>
      <c r="C141" s="194" t="s">
        <v>512</v>
      </c>
      <c r="D141" s="540" t="s">
        <v>188</v>
      </c>
      <c r="E141" s="526">
        <f>E77+E92+E109+E110+E111-E139</f>
        <v>357011</v>
      </c>
      <c r="F141" s="528">
        <f>F77+F92+F109+F110+F111-F139</f>
        <v>402014</v>
      </c>
      <c r="G141" s="528">
        <f>G77+G92+G109+G110+G111-G139</f>
        <v>371995</v>
      </c>
      <c r="H141" s="528">
        <f>H77+H92+H109+H110+H111-H139</f>
        <v>339468</v>
      </c>
      <c r="I141" s="534">
        <f t="shared" si="2"/>
        <v>0.91256065269694486</v>
      </c>
      <c r="J141" s="203"/>
      <c r="K141" s="177"/>
    </row>
    <row r="142" spans="1:11" ht="14.25" customHeight="1">
      <c r="A142" s="191"/>
      <c r="B142" s="539"/>
      <c r="C142" s="195" t="s">
        <v>513</v>
      </c>
      <c r="D142" s="540"/>
      <c r="E142" s="527"/>
      <c r="F142" s="529"/>
      <c r="G142" s="529"/>
      <c r="H142" s="529"/>
      <c r="I142" s="535" t="str">
        <f t="shared" si="2"/>
        <v xml:space="preserve">  </v>
      </c>
    </row>
    <row r="143" spans="1:11" ht="20.100000000000001" customHeight="1" thickBot="1">
      <c r="A143" s="191"/>
      <c r="B143" s="204">
        <v>89</v>
      </c>
      <c r="C143" s="205" t="s">
        <v>514</v>
      </c>
      <c r="D143" s="312" t="s">
        <v>189</v>
      </c>
      <c r="E143" s="292">
        <v>1336</v>
      </c>
      <c r="F143" s="293"/>
      <c r="G143" s="371"/>
      <c r="H143" s="366">
        <v>1336</v>
      </c>
      <c r="I143" s="206" t="str">
        <f t="shared" si="2"/>
        <v xml:space="preserve">  </v>
      </c>
    </row>
    <row r="145" spans="2:8">
      <c r="B145" s="175" t="s">
        <v>573</v>
      </c>
    </row>
    <row r="146" spans="2:8">
      <c r="H146" s="464">
        <f>H74-H141</f>
        <v>0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153"/>
  <sheetViews>
    <sheetView showGridLines="0" workbookViewId="0">
      <selection activeCell="G11" sqref="G11"/>
    </sheetView>
  </sheetViews>
  <sheetFormatPr defaultRowHeight="15.7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75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>
      <c r="E1" s="207"/>
      <c r="G1" s="207"/>
      <c r="H1" s="187" t="s">
        <v>571</v>
      </c>
    </row>
    <row r="2" spans="1:8" ht="21.75" customHeight="1">
      <c r="B2" s="559" t="s">
        <v>66</v>
      </c>
      <c r="C2" s="559"/>
      <c r="D2" s="559"/>
      <c r="E2" s="559"/>
      <c r="F2" s="559"/>
      <c r="G2" s="559"/>
      <c r="H2" s="559"/>
    </row>
    <row r="3" spans="1:8" ht="14.25" customHeight="1">
      <c r="B3" s="560" t="s">
        <v>776</v>
      </c>
      <c r="C3" s="560"/>
      <c r="D3" s="560"/>
      <c r="E3" s="560"/>
      <c r="F3" s="560"/>
      <c r="G3" s="560"/>
      <c r="H3" s="560"/>
    </row>
    <row r="4" spans="1:8" ht="14.25" customHeight="1" thickBot="1">
      <c r="B4" s="174"/>
      <c r="C4" s="174"/>
      <c r="D4" s="174"/>
      <c r="E4" s="174"/>
      <c r="F4" s="174"/>
      <c r="G4" s="174"/>
      <c r="H4" s="176" t="s">
        <v>126</v>
      </c>
    </row>
    <row r="5" spans="1:8" ht="24.75" customHeight="1" thickBot="1">
      <c r="B5" s="567" t="s">
        <v>515</v>
      </c>
      <c r="C5" s="506" t="s">
        <v>82</v>
      </c>
      <c r="D5" s="571" t="s">
        <v>775</v>
      </c>
      <c r="E5" s="516" t="s">
        <v>777</v>
      </c>
      <c r="F5" s="573" t="s">
        <v>770</v>
      </c>
      <c r="G5" s="574"/>
      <c r="H5" s="577" t="s">
        <v>778</v>
      </c>
    </row>
    <row r="6" spans="1:8" ht="33" customHeight="1">
      <c r="A6" s="16"/>
      <c r="B6" s="568"/>
      <c r="C6" s="507"/>
      <c r="D6" s="507"/>
      <c r="E6" s="572"/>
      <c r="F6" s="225" t="s">
        <v>779</v>
      </c>
      <c r="G6" s="220" t="s">
        <v>563</v>
      </c>
      <c r="H6" s="578"/>
    </row>
    <row r="7" spans="1:8" ht="16.5" thickBot="1">
      <c r="A7" s="83"/>
      <c r="B7" s="208">
        <v>1</v>
      </c>
      <c r="C7" s="209">
        <v>2</v>
      </c>
      <c r="D7" s="210"/>
      <c r="E7" s="226"/>
      <c r="F7" s="210">
        <v>3</v>
      </c>
      <c r="G7" s="211">
        <v>4</v>
      </c>
      <c r="H7" s="186">
        <v>8</v>
      </c>
    </row>
    <row r="8" spans="1:8" s="57" customFormat="1" ht="20.100000000000001" customHeight="1">
      <c r="A8" s="212"/>
      <c r="B8" s="213" t="s">
        <v>516</v>
      </c>
      <c r="C8" s="375"/>
      <c r="D8" s="381"/>
      <c r="E8" s="381"/>
      <c r="F8" s="381"/>
      <c r="G8" s="378"/>
      <c r="H8" s="222"/>
    </row>
    <row r="9" spans="1:8" s="57" customFormat="1" ht="20.100000000000001" customHeight="1">
      <c r="A9" s="212"/>
      <c r="B9" s="214" t="s">
        <v>517</v>
      </c>
      <c r="C9" s="376">
        <v>3001</v>
      </c>
      <c r="D9" s="373">
        <f>D10+D11+D12+D13</f>
        <v>0</v>
      </c>
      <c r="E9" s="373">
        <f>E10+E11+E12+E13</f>
        <v>824805</v>
      </c>
      <c r="F9" s="373">
        <f>F10+F11+F12+F13</f>
        <v>147380</v>
      </c>
      <c r="G9" s="373">
        <f>G10+G11+G12+G13</f>
        <v>119751</v>
      </c>
      <c r="H9" s="223">
        <f>IFERROR(G9/F9,"  ")</f>
        <v>0.81253222961053062</v>
      </c>
    </row>
    <row r="10" spans="1:8" s="57" customFormat="1" ht="20.100000000000001" customHeight="1">
      <c r="A10" s="212"/>
      <c r="B10" s="215" t="s">
        <v>518</v>
      </c>
      <c r="C10" s="377">
        <v>3002</v>
      </c>
      <c r="D10" s="374"/>
      <c r="E10" s="374">
        <v>801225</v>
      </c>
      <c r="F10" s="374">
        <v>140300</v>
      </c>
      <c r="G10" s="380">
        <v>116571</v>
      </c>
      <c r="H10" s="224">
        <f t="shared" ref="H10:H66" si="0">IFERROR(G10/F10,"  ")</f>
        <v>0.8308695652173913</v>
      </c>
    </row>
    <row r="11" spans="1:8" s="57" customFormat="1" ht="20.100000000000001" customHeight="1">
      <c r="A11" s="212"/>
      <c r="B11" s="215" t="s">
        <v>519</v>
      </c>
      <c r="C11" s="377">
        <v>3003</v>
      </c>
      <c r="D11" s="374"/>
      <c r="E11" s="374"/>
      <c r="F11" s="374"/>
      <c r="G11" s="380"/>
      <c r="H11" s="224" t="str">
        <f t="shared" si="0"/>
        <v xml:space="preserve">  </v>
      </c>
    </row>
    <row r="12" spans="1:8" s="57" customFormat="1" ht="20.100000000000001" customHeight="1">
      <c r="A12" s="212"/>
      <c r="B12" s="215" t="s">
        <v>520</v>
      </c>
      <c r="C12" s="377">
        <v>3004</v>
      </c>
      <c r="D12" s="374"/>
      <c r="E12" s="374"/>
      <c r="F12" s="374"/>
      <c r="G12" s="380"/>
      <c r="H12" s="224" t="str">
        <f t="shared" si="0"/>
        <v xml:space="preserve">  </v>
      </c>
    </row>
    <row r="13" spans="1:8" s="57" customFormat="1" ht="20.100000000000001" customHeight="1">
      <c r="A13" s="212"/>
      <c r="B13" s="215" t="s">
        <v>521</v>
      </c>
      <c r="C13" s="377">
        <v>3005</v>
      </c>
      <c r="D13" s="374"/>
      <c r="E13" s="374">
        <v>23580</v>
      </c>
      <c r="F13" s="374">
        <v>7080</v>
      </c>
      <c r="G13" s="380">
        <v>3180</v>
      </c>
      <c r="H13" s="224">
        <f t="shared" si="0"/>
        <v>0.44915254237288138</v>
      </c>
    </row>
    <row r="14" spans="1:8" s="57" customFormat="1" ht="20.100000000000001" customHeight="1">
      <c r="A14" s="212"/>
      <c r="B14" s="214" t="s">
        <v>522</v>
      </c>
      <c r="C14" s="376">
        <v>3006</v>
      </c>
      <c r="D14" s="373">
        <f>D15+D16+D17+D18+D19+D20+D21+D22</f>
        <v>0</v>
      </c>
      <c r="E14" s="373">
        <f>E15+E16+E17+E18+E19+E20+E21+E22</f>
        <v>793545</v>
      </c>
      <c r="F14" s="373">
        <f>F15+F16+F17+F18+F19+F20+F21+F22</f>
        <v>146416</v>
      </c>
      <c r="G14" s="373">
        <f>G15+G16+G17+G18+G19+G20+G21+G22</f>
        <v>137992</v>
      </c>
      <c r="H14" s="223">
        <f t="shared" si="0"/>
        <v>0.94246530433832365</v>
      </c>
    </row>
    <row r="15" spans="1:8" s="57" customFormat="1" ht="20.100000000000001" customHeight="1">
      <c r="A15" s="212"/>
      <c r="B15" s="215" t="s">
        <v>523</v>
      </c>
      <c r="C15" s="377">
        <v>3007</v>
      </c>
      <c r="D15" s="374"/>
      <c r="E15" s="374">
        <v>362844</v>
      </c>
      <c r="F15" s="374">
        <v>47736</v>
      </c>
      <c r="G15" s="380">
        <v>56657</v>
      </c>
      <c r="H15" s="224">
        <f t="shared" si="0"/>
        <v>1.1868820177643706</v>
      </c>
    </row>
    <row r="16" spans="1:8" s="57" customFormat="1" ht="20.100000000000001" customHeight="1">
      <c r="A16" s="212"/>
      <c r="B16" s="215" t="s">
        <v>524</v>
      </c>
      <c r="C16" s="377">
        <v>3008</v>
      </c>
      <c r="D16" s="374"/>
      <c r="E16" s="374"/>
      <c r="F16" s="374"/>
      <c r="G16" s="380"/>
      <c r="H16" s="224" t="str">
        <f t="shared" si="0"/>
        <v xml:space="preserve">  </v>
      </c>
    </row>
    <row r="17" spans="1:8" s="57" customFormat="1" ht="20.100000000000001" customHeight="1">
      <c r="A17" s="212"/>
      <c r="B17" s="215" t="s">
        <v>525</v>
      </c>
      <c r="C17" s="377">
        <v>3009</v>
      </c>
      <c r="D17" s="374"/>
      <c r="E17" s="374">
        <v>395701</v>
      </c>
      <c r="F17" s="374">
        <v>89480</v>
      </c>
      <c r="G17" s="380">
        <v>66790</v>
      </c>
      <c r="H17" s="224">
        <f t="shared" si="0"/>
        <v>0.74642378185069291</v>
      </c>
    </row>
    <row r="18" spans="1:8" s="57" customFormat="1" ht="20.100000000000001" customHeight="1">
      <c r="A18" s="212"/>
      <c r="B18" s="215" t="s">
        <v>526</v>
      </c>
      <c r="C18" s="377">
        <v>3010</v>
      </c>
      <c r="D18" s="374"/>
      <c r="E18" s="374">
        <v>5000</v>
      </c>
      <c r="F18" s="374">
        <v>1200</v>
      </c>
      <c r="G18" s="380">
        <v>77</v>
      </c>
      <c r="H18" s="224">
        <f t="shared" si="0"/>
        <v>6.4166666666666664E-2</v>
      </c>
    </row>
    <row r="19" spans="1:8" s="57" customFormat="1" ht="20.100000000000001" customHeight="1">
      <c r="A19" s="212"/>
      <c r="B19" s="215" t="s">
        <v>527</v>
      </c>
      <c r="C19" s="377">
        <v>3011</v>
      </c>
      <c r="D19" s="374"/>
      <c r="E19" s="374"/>
      <c r="F19" s="374"/>
      <c r="G19" s="380"/>
      <c r="H19" s="224" t="str">
        <f t="shared" si="0"/>
        <v xml:space="preserve">  </v>
      </c>
    </row>
    <row r="20" spans="1:8" s="57" customFormat="1" ht="20.100000000000001" customHeight="1">
      <c r="A20" s="212"/>
      <c r="B20" s="215" t="s">
        <v>528</v>
      </c>
      <c r="C20" s="377">
        <v>3012</v>
      </c>
      <c r="D20" s="374"/>
      <c r="E20" s="374"/>
      <c r="F20" s="374"/>
      <c r="G20" s="380"/>
      <c r="H20" s="224" t="str">
        <f t="shared" si="0"/>
        <v xml:space="preserve">  </v>
      </c>
    </row>
    <row r="21" spans="1:8" s="57" customFormat="1" ht="20.100000000000001" customHeight="1">
      <c r="A21" s="212"/>
      <c r="B21" s="215" t="s">
        <v>529</v>
      </c>
      <c r="C21" s="377">
        <v>3013</v>
      </c>
      <c r="D21" s="374"/>
      <c r="E21" s="374">
        <v>30000</v>
      </c>
      <c r="F21" s="374">
        <v>8000</v>
      </c>
      <c r="G21" s="380">
        <v>14468</v>
      </c>
      <c r="H21" s="224">
        <f t="shared" si="0"/>
        <v>1.8085</v>
      </c>
    </row>
    <row r="22" spans="1:8" s="57" customFormat="1" ht="20.100000000000001" customHeight="1">
      <c r="A22" s="212"/>
      <c r="B22" s="215" t="s">
        <v>530</v>
      </c>
      <c r="C22" s="377">
        <v>3014</v>
      </c>
      <c r="D22" s="374"/>
      <c r="E22" s="374"/>
      <c r="F22" s="374"/>
      <c r="G22" s="380"/>
      <c r="H22" s="224" t="str">
        <f t="shared" si="0"/>
        <v xml:space="preserve">  </v>
      </c>
    </row>
    <row r="23" spans="1:8" s="57" customFormat="1" ht="20.100000000000001" customHeight="1">
      <c r="A23" s="212"/>
      <c r="B23" s="215" t="s">
        <v>531</v>
      </c>
      <c r="C23" s="377">
        <v>3015</v>
      </c>
      <c r="D23" s="374">
        <f>D9-D14</f>
        <v>0</v>
      </c>
      <c r="E23" s="374">
        <f>E9-E14</f>
        <v>31260</v>
      </c>
      <c r="F23" s="374">
        <f>F9-F14</f>
        <v>964</v>
      </c>
      <c r="G23" s="380"/>
      <c r="H23" s="224">
        <f t="shared" si="0"/>
        <v>0</v>
      </c>
    </row>
    <row r="24" spans="1:8" s="57" customFormat="1" ht="20.100000000000001" customHeight="1">
      <c r="A24" s="212"/>
      <c r="B24" s="215" t="s">
        <v>532</v>
      </c>
      <c r="C24" s="377">
        <v>3016</v>
      </c>
      <c r="D24" s="374"/>
      <c r="E24" s="374"/>
      <c r="F24" s="374"/>
      <c r="G24" s="374">
        <f>G14-G9</f>
        <v>18241</v>
      </c>
      <c r="H24" s="224" t="str">
        <f t="shared" si="0"/>
        <v xml:space="preserve">  </v>
      </c>
    </row>
    <row r="25" spans="1:8" s="57" customFormat="1" ht="20.100000000000001" customHeight="1">
      <c r="A25" s="212"/>
      <c r="B25" s="216" t="s">
        <v>533</v>
      </c>
      <c r="C25" s="377"/>
      <c r="D25" s="374"/>
      <c r="E25" s="374"/>
      <c r="F25" s="374"/>
      <c r="G25" s="380"/>
      <c r="H25" s="224" t="str">
        <f t="shared" si="0"/>
        <v xml:space="preserve">  </v>
      </c>
    </row>
    <row r="26" spans="1:8" s="57" customFormat="1" ht="20.100000000000001" customHeight="1">
      <c r="A26" s="212"/>
      <c r="B26" s="214" t="s">
        <v>190</v>
      </c>
      <c r="C26" s="376">
        <v>3017</v>
      </c>
      <c r="D26" s="373">
        <f>D27+D28+D29+D30+D31</f>
        <v>0</v>
      </c>
      <c r="E26" s="373">
        <f>E27+E28+E29+E30+E31</f>
        <v>0</v>
      </c>
      <c r="F26" s="373">
        <f>F27+F28+F29+F30+F31</f>
        <v>0</v>
      </c>
      <c r="G26" s="379"/>
      <c r="H26" s="223" t="str">
        <f t="shared" si="0"/>
        <v xml:space="preserve">  </v>
      </c>
    </row>
    <row r="27" spans="1:8" s="57" customFormat="1" ht="20.100000000000001" customHeight="1">
      <c r="A27" s="212"/>
      <c r="B27" s="215" t="s">
        <v>534</v>
      </c>
      <c r="C27" s="377">
        <v>3018</v>
      </c>
      <c r="D27" s="374"/>
      <c r="E27" s="374"/>
      <c r="F27" s="374"/>
      <c r="G27" s="380"/>
      <c r="H27" s="224" t="str">
        <f t="shared" si="0"/>
        <v xml:space="preserve">  </v>
      </c>
    </row>
    <row r="28" spans="1:8" s="57" customFormat="1" ht="27.75" customHeight="1">
      <c r="A28" s="212"/>
      <c r="B28" s="215" t="s">
        <v>535</v>
      </c>
      <c r="C28" s="377">
        <v>3019</v>
      </c>
      <c r="D28" s="374"/>
      <c r="E28" s="374"/>
      <c r="F28" s="374"/>
      <c r="G28" s="380"/>
      <c r="H28" s="224" t="str">
        <f t="shared" si="0"/>
        <v xml:space="preserve">  </v>
      </c>
    </row>
    <row r="29" spans="1:8" s="57" customFormat="1" ht="20.100000000000001" customHeight="1">
      <c r="A29" s="212"/>
      <c r="B29" s="215" t="s">
        <v>536</v>
      </c>
      <c r="C29" s="377">
        <v>3020</v>
      </c>
      <c r="D29" s="374"/>
      <c r="E29" s="374"/>
      <c r="F29" s="374"/>
      <c r="G29" s="380"/>
      <c r="H29" s="224" t="str">
        <f t="shared" si="0"/>
        <v xml:space="preserve">  </v>
      </c>
    </row>
    <row r="30" spans="1:8" s="57" customFormat="1" ht="20.100000000000001" customHeight="1">
      <c r="A30" s="212"/>
      <c r="B30" s="215" t="s">
        <v>537</v>
      </c>
      <c r="C30" s="377">
        <v>3021</v>
      </c>
      <c r="D30" s="374"/>
      <c r="E30" s="374"/>
      <c r="F30" s="374"/>
      <c r="G30" s="380"/>
      <c r="H30" s="224" t="str">
        <f t="shared" si="0"/>
        <v xml:space="preserve">  </v>
      </c>
    </row>
    <row r="31" spans="1:8" s="57" customFormat="1" ht="20.100000000000001" customHeight="1">
      <c r="A31" s="212"/>
      <c r="B31" s="215" t="s">
        <v>67</v>
      </c>
      <c r="C31" s="377">
        <v>3022</v>
      </c>
      <c r="D31" s="374"/>
      <c r="E31" s="374"/>
      <c r="F31" s="374"/>
      <c r="G31" s="380"/>
      <c r="H31" s="224" t="str">
        <f t="shared" si="0"/>
        <v xml:space="preserve">  </v>
      </c>
    </row>
    <row r="32" spans="1:8" s="57" customFormat="1" ht="20.100000000000001" customHeight="1">
      <c r="A32" s="212"/>
      <c r="B32" s="214" t="s">
        <v>191</v>
      </c>
      <c r="C32" s="376">
        <v>3023</v>
      </c>
      <c r="D32" s="373">
        <f>D33+D34+D35</f>
        <v>0</v>
      </c>
      <c r="E32" s="373">
        <f>E33+E34+E35</f>
        <v>95340</v>
      </c>
      <c r="F32" s="423">
        <f>F33+F34+F35</f>
        <v>2760</v>
      </c>
      <c r="G32" s="373">
        <f>G33+G34+G35</f>
        <v>1188</v>
      </c>
      <c r="H32" s="223">
        <f t="shared" si="0"/>
        <v>0.43043478260869567</v>
      </c>
    </row>
    <row r="33" spans="1:8" s="57" customFormat="1" ht="20.100000000000001" customHeight="1">
      <c r="A33" s="212"/>
      <c r="B33" s="215" t="s">
        <v>538</v>
      </c>
      <c r="C33" s="377">
        <v>3024</v>
      </c>
      <c r="D33" s="374"/>
      <c r="E33" s="374"/>
      <c r="F33" s="374"/>
      <c r="G33" s="380"/>
      <c r="H33" s="224" t="str">
        <f t="shared" si="0"/>
        <v xml:space="preserve">  </v>
      </c>
    </row>
    <row r="34" spans="1:8" s="57" customFormat="1" ht="34.5" customHeight="1">
      <c r="A34" s="212"/>
      <c r="B34" s="215" t="s">
        <v>539</v>
      </c>
      <c r="C34" s="377">
        <v>3025</v>
      </c>
      <c r="D34" s="374"/>
      <c r="E34" s="374">
        <v>95340</v>
      </c>
      <c r="F34" s="374">
        <v>2760</v>
      </c>
      <c r="G34" s="380">
        <v>1188</v>
      </c>
      <c r="H34" s="224">
        <f t="shared" si="0"/>
        <v>0.43043478260869567</v>
      </c>
    </row>
    <row r="35" spans="1:8" s="57" customFormat="1" ht="20.100000000000001" customHeight="1">
      <c r="A35" s="212"/>
      <c r="B35" s="215" t="s">
        <v>540</v>
      </c>
      <c r="C35" s="377">
        <v>3026</v>
      </c>
      <c r="D35" s="374"/>
      <c r="E35" s="374"/>
      <c r="F35" s="374"/>
      <c r="G35" s="380"/>
      <c r="H35" s="224" t="str">
        <f t="shared" si="0"/>
        <v xml:space="preserve">  </v>
      </c>
    </row>
    <row r="36" spans="1:8" s="57" customFormat="1" ht="20.100000000000001" customHeight="1">
      <c r="A36" s="212"/>
      <c r="B36" s="215" t="s">
        <v>541</v>
      </c>
      <c r="C36" s="377">
        <v>3027</v>
      </c>
      <c r="D36" s="374"/>
      <c r="E36" s="374"/>
      <c r="F36" s="374"/>
      <c r="G36" s="380"/>
      <c r="H36" s="224" t="str">
        <f t="shared" si="0"/>
        <v xml:space="preserve">  </v>
      </c>
    </row>
    <row r="37" spans="1:8" s="57" customFormat="1" ht="20.100000000000001" customHeight="1">
      <c r="A37" s="212"/>
      <c r="B37" s="215" t="s">
        <v>542</v>
      </c>
      <c r="C37" s="377">
        <v>3028</v>
      </c>
      <c r="D37" s="374">
        <f>D32-D26</f>
        <v>0</v>
      </c>
      <c r="E37" s="374">
        <f>E32-E26</f>
        <v>95340</v>
      </c>
      <c r="F37" s="374"/>
      <c r="G37" s="374">
        <f>G32-G26</f>
        <v>1188</v>
      </c>
      <c r="H37" s="224" t="str">
        <f t="shared" si="0"/>
        <v xml:space="preserve">  </v>
      </c>
    </row>
    <row r="38" spans="1:8" s="57" customFormat="1" ht="22.5" customHeight="1">
      <c r="A38" s="212"/>
      <c r="B38" s="216" t="s">
        <v>543</v>
      </c>
      <c r="C38" s="377"/>
      <c r="D38" s="374"/>
      <c r="E38" s="374"/>
      <c r="F38" s="374"/>
      <c r="G38" s="380"/>
      <c r="H38" s="224" t="str">
        <f t="shared" si="0"/>
        <v xml:space="preserve">  </v>
      </c>
    </row>
    <row r="39" spans="1:8" s="57" customFormat="1" ht="20.100000000000001" customHeight="1">
      <c r="A39" s="212"/>
      <c r="B39" s="214" t="s">
        <v>544</v>
      </c>
      <c r="C39" s="376">
        <v>3029</v>
      </c>
      <c r="D39" s="373">
        <f>D40+D41+D42+D43+D44+D45+D46</f>
        <v>0</v>
      </c>
      <c r="E39" s="373">
        <f>E40+E41+E42+E43+E44+E45+E46</f>
        <v>60000</v>
      </c>
      <c r="F39" s="373">
        <f>F40+F41+F42+F43+F44+F45+F46</f>
        <v>0</v>
      </c>
      <c r="G39" s="373">
        <f>G40+G41+G42+G43+G44+G45+G46</f>
        <v>0</v>
      </c>
      <c r="H39" s="223" t="str">
        <f t="shared" si="0"/>
        <v xml:space="preserve">  </v>
      </c>
    </row>
    <row r="40" spans="1:8" s="57" customFormat="1" ht="20.100000000000001" customHeight="1">
      <c r="A40" s="212"/>
      <c r="B40" s="215" t="s">
        <v>68</v>
      </c>
      <c r="C40" s="377">
        <v>3030</v>
      </c>
      <c r="D40" s="374"/>
      <c r="E40" s="374"/>
      <c r="F40" s="374"/>
      <c r="G40" s="380"/>
      <c r="H40" s="224" t="str">
        <f t="shared" si="0"/>
        <v xml:space="preserve">  </v>
      </c>
    </row>
    <row r="41" spans="1:8" s="57" customFormat="1" ht="20.100000000000001" customHeight="1">
      <c r="A41" s="212"/>
      <c r="B41" s="215" t="s">
        <v>545</v>
      </c>
      <c r="C41" s="377">
        <v>3031</v>
      </c>
      <c r="D41" s="374"/>
      <c r="E41" s="374">
        <v>60000</v>
      </c>
      <c r="F41" s="374"/>
      <c r="G41" s="380"/>
      <c r="H41" s="224" t="str">
        <f t="shared" si="0"/>
        <v xml:space="preserve">  </v>
      </c>
    </row>
    <row r="42" spans="1:8" s="57" customFormat="1" ht="20.100000000000001" customHeight="1">
      <c r="A42" s="212"/>
      <c r="B42" s="215" t="s">
        <v>546</v>
      </c>
      <c r="C42" s="377">
        <v>3032</v>
      </c>
      <c r="D42" s="374"/>
      <c r="E42" s="374"/>
      <c r="F42" s="374"/>
      <c r="G42" s="380"/>
      <c r="H42" s="224" t="str">
        <f t="shared" si="0"/>
        <v xml:space="preserve">  </v>
      </c>
    </row>
    <row r="43" spans="1:8" s="57" customFormat="1" ht="20.100000000000001" customHeight="1">
      <c r="A43" s="212"/>
      <c r="B43" s="215" t="s">
        <v>547</v>
      </c>
      <c r="C43" s="377">
        <v>3033</v>
      </c>
      <c r="D43" s="374"/>
      <c r="E43" s="374"/>
      <c r="F43" s="374"/>
      <c r="G43" s="380"/>
      <c r="H43" s="224" t="str">
        <f t="shared" si="0"/>
        <v xml:space="preserve">  </v>
      </c>
    </row>
    <row r="44" spans="1:8" s="57" customFormat="1" ht="20.100000000000001" customHeight="1">
      <c r="A44" s="212"/>
      <c r="B44" s="215" t="s">
        <v>548</v>
      </c>
      <c r="C44" s="377">
        <v>3034</v>
      </c>
      <c r="D44" s="374"/>
      <c r="E44" s="374"/>
      <c r="F44" s="374"/>
      <c r="G44" s="380"/>
      <c r="H44" s="224" t="str">
        <f t="shared" si="0"/>
        <v xml:space="preserve">  </v>
      </c>
    </row>
    <row r="45" spans="1:8" s="57" customFormat="1" ht="20.100000000000001" customHeight="1">
      <c r="A45" s="212"/>
      <c r="B45" s="215" t="s">
        <v>549</v>
      </c>
      <c r="C45" s="377">
        <v>3035</v>
      </c>
      <c r="D45" s="374"/>
      <c r="E45" s="374"/>
      <c r="F45" s="374"/>
      <c r="G45" s="380"/>
      <c r="H45" s="224" t="str">
        <f t="shared" si="0"/>
        <v xml:space="preserve">  </v>
      </c>
    </row>
    <row r="46" spans="1:8" s="57" customFormat="1" ht="20.100000000000001" customHeight="1">
      <c r="A46" s="212"/>
      <c r="B46" s="215" t="s">
        <v>550</v>
      </c>
      <c r="C46" s="377">
        <v>3036</v>
      </c>
      <c r="D46" s="374"/>
      <c r="E46" s="374"/>
      <c r="F46" s="374"/>
      <c r="G46" s="380"/>
      <c r="H46" s="224" t="str">
        <f t="shared" si="0"/>
        <v xml:space="preserve">  </v>
      </c>
    </row>
    <row r="47" spans="1:8" s="57" customFormat="1" ht="20.100000000000001" customHeight="1">
      <c r="A47" s="212"/>
      <c r="B47" s="214" t="s">
        <v>551</v>
      </c>
      <c r="C47" s="376">
        <v>3037</v>
      </c>
      <c r="D47" s="373">
        <f>D48+D49+D50+D51+D52+D53+D54+D55</f>
        <v>0</v>
      </c>
      <c r="E47" s="373">
        <f>E48+E49+E50+E51+E52+E53+E54+E55</f>
        <v>9000</v>
      </c>
      <c r="F47" s="373">
        <f>F48+F49+F50+F51+F52+F53+F54+F55</f>
        <v>1325</v>
      </c>
      <c r="G47" s="373">
        <f>G48+G49+G50+G51+G52+G53+G54+G55</f>
        <v>0</v>
      </c>
      <c r="H47" s="223">
        <f t="shared" si="0"/>
        <v>0</v>
      </c>
    </row>
    <row r="48" spans="1:8" s="57" customFormat="1" ht="20.100000000000001" customHeight="1">
      <c r="A48" s="212"/>
      <c r="B48" s="215" t="s">
        <v>552</v>
      </c>
      <c r="C48" s="377">
        <v>3038</v>
      </c>
      <c r="D48" s="374"/>
      <c r="E48" s="374"/>
      <c r="F48" s="374"/>
      <c r="G48" s="380"/>
      <c r="H48" s="224" t="str">
        <f t="shared" si="0"/>
        <v xml:space="preserve">  </v>
      </c>
    </row>
    <row r="49" spans="1:8" s="57" customFormat="1" ht="20.100000000000001" customHeight="1">
      <c r="A49" s="212"/>
      <c r="B49" s="215" t="s">
        <v>545</v>
      </c>
      <c r="C49" s="377">
        <v>3039</v>
      </c>
      <c r="D49" s="374"/>
      <c r="E49" s="374">
        <v>9000</v>
      </c>
      <c r="F49" s="374">
        <v>1325</v>
      </c>
      <c r="G49" s="380"/>
      <c r="H49" s="224">
        <f t="shared" si="0"/>
        <v>0</v>
      </c>
    </row>
    <row r="50" spans="1:8" s="57" customFormat="1" ht="20.100000000000001" customHeight="1">
      <c r="A50" s="212"/>
      <c r="B50" s="215" t="s">
        <v>546</v>
      </c>
      <c r="C50" s="377">
        <v>3040</v>
      </c>
      <c r="D50" s="374"/>
      <c r="E50" s="374"/>
      <c r="F50" s="374"/>
      <c r="G50" s="380"/>
      <c r="H50" s="224" t="str">
        <f t="shared" si="0"/>
        <v xml:space="preserve">  </v>
      </c>
    </row>
    <row r="51" spans="1:8" s="57" customFormat="1" ht="20.100000000000001" customHeight="1">
      <c r="A51" s="212"/>
      <c r="B51" s="215" t="s">
        <v>547</v>
      </c>
      <c r="C51" s="377">
        <v>3041</v>
      </c>
      <c r="D51" s="374"/>
      <c r="E51" s="374"/>
      <c r="F51" s="374"/>
      <c r="G51" s="380"/>
      <c r="H51" s="224" t="str">
        <f t="shared" si="0"/>
        <v xml:space="preserve">  </v>
      </c>
    </row>
    <row r="52" spans="1:8" s="57" customFormat="1" ht="20.100000000000001" customHeight="1">
      <c r="A52" s="212"/>
      <c r="B52" s="215" t="s">
        <v>548</v>
      </c>
      <c r="C52" s="377">
        <v>3042</v>
      </c>
      <c r="D52" s="374"/>
      <c r="E52" s="374"/>
      <c r="F52" s="374"/>
      <c r="G52" s="380"/>
      <c r="H52" s="224" t="str">
        <f t="shared" si="0"/>
        <v xml:space="preserve">  </v>
      </c>
    </row>
    <row r="53" spans="1:8" s="57" customFormat="1" ht="20.100000000000001" customHeight="1">
      <c r="A53" s="212"/>
      <c r="B53" s="215" t="s">
        <v>553</v>
      </c>
      <c r="C53" s="377">
        <v>3043</v>
      </c>
      <c r="D53" s="374"/>
      <c r="E53" s="374"/>
      <c r="F53" s="374"/>
      <c r="G53" s="380"/>
      <c r="H53" s="224" t="str">
        <f t="shared" si="0"/>
        <v xml:space="preserve">  </v>
      </c>
    </row>
    <row r="54" spans="1:8" s="57" customFormat="1" ht="20.100000000000001" customHeight="1">
      <c r="A54" s="212"/>
      <c r="B54" s="215" t="s">
        <v>554</v>
      </c>
      <c r="C54" s="377">
        <v>3044</v>
      </c>
      <c r="D54" s="374"/>
      <c r="E54" s="374"/>
      <c r="F54" s="374"/>
      <c r="G54" s="380"/>
      <c r="H54" s="224" t="str">
        <f t="shared" si="0"/>
        <v xml:space="preserve">  </v>
      </c>
    </row>
    <row r="55" spans="1:8" s="57" customFormat="1" ht="20.100000000000001" customHeight="1">
      <c r="A55" s="212"/>
      <c r="B55" s="215" t="s">
        <v>555</v>
      </c>
      <c r="C55" s="377">
        <v>3045</v>
      </c>
      <c r="D55" s="374"/>
      <c r="E55" s="374"/>
      <c r="F55" s="374"/>
      <c r="G55" s="380"/>
      <c r="H55" s="224" t="str">
        <f t="shared" si="0"/>
        <v xml:space="preserve">  </v>
      </c>
    </row>
    <row r="56" spans="1:8" s="57" customFormat="1" ht="20.100000000000001" customHeight="1">
      <c r="A56" s="212"/>
      <c r="B56" s="215" t="s">
        <v>556</v>
      </c>
      <c r="C56" s="377">
        <v>3046</v>
      </c>
      <c r="D56" s="374"/>
      <c r="E56" s="374">
        <f>E39-E47</f>
        <v>51000</v>
      </c>
      <c r="F56" s="374"/>
      <c r="G56" s="374"/>
      <c r="H56" s="224" t="str">
        <f t="shared" si="0"/>
        <v xml:space="preserve">  </v>
      </c>
    </row>
    <row r="57" spans="1:8" s="57" customFormat="1" ht="20.100000000000001" customHeight="1">
      <c r="A57" s="212"/>
      <c r="B57" s="215" t="s">
        <v>557</v>
      </c>
      <c r="C57" s="377">
        <v>3047</v>
      </c>
      <c r="D57" s="374">
        <f>D47-D39</f>
        <v>0</v>
      </c>
      <c r="E57" s="374"/>
      <c r="F57" s="374">
        <f>+F47-F39</f>
        <v>1325</v>
      </c>
      <c r="G57" s="380">
        <f>G47-G39</f>
        <v>0</v>
      </c>
      <c r="H57" s="224">
        <f t="shared" si="0"/>
        <v>0</v>
      </c>
    </row>
    <row r="58" spans="1:8" s="57" customFormat="1" ht="20.100000000000001" customHeight="1">
      <c r="A58" s="212"/>
      <c r="B58" s="216" t="s">
        <v>564</v>
      </c>
      <c r="C58" s="377">
        <v>3048</v>
      </c>
      <c r="D58" s="374">
        <f>D9+D26+D39</f>
        <v>0</v>
      </c>
      <c r="E58" s="374">
        <f>E9+E26+E39</f>
        <v>884805</v>
      </c>
      <c r="F58" s="374">
        <f>F9+F26+F39</f>
        <v>147380</v>
      </c>
      <c r="G58" s="374">
        <f>G9+G26+G39</f>
        <v>119751</v>
      </c>
      <c r="H58" s="224">
        <f t="shared" si="0"/>
        <v>0.81253222961053062</v>
      </c>
    </row>
    <row r="59" spans="1:8" s="57" customFormat="1" ht="20.100000000000001" customHeight="1">
      <c r="A59" s="212"/>
      <c r="B59" s="216" t="s">
        <v>565</v>
      </c>
      <c r="C59" s="377">
        <v>3049</v>
      </c>
      <c r="D59" s="374">
        <f>D14+D32+D47</f>
        <v>0</v>
      </c>
      <c r="E59" s="374">
        <f>E14+E32+E47</f>
        <v>897885</v>
      </c>
      <c r="F59" s="374">
        <f>F14+F32+F47</f>
        <v>150501</v>
      </c>
      <c r="G59" s="374">
        <f>G14+G32+G47</f>
        <v>139180</v>
      </c>
      <c r="H59" s="224">
        <f t="shared" si="0"/>
        <v>0.92477790845243557</v>
      </c>
    </row>
    <row r="60" spans="1:8" s="57" customFormat="1" ht="20.100000000000001" customHeight="1">
      <c r="A60" s="212"/>
      <c r="B60" s="214" t="s">
        <v>566</v>
      </c>
      <c r="C60" s="376">
        <v>3050</v>
      </c>
      <c r="D60" s="373"/>
      <c r="E60" s="373"/>
      <c r="F60" s="373"/>
      <c r="G60" s="379"/>
      <c r="H60" s="223" t="str">
        <f t="shared" si="0"/>
        <v xml:space="preserve">  </v>
      </c>
    </row>
    <row r="61" spans="1:8" s="57" customFormat="1" ht="20.100000000000001" customHeight="1">
      <c r="A61" s="212"/>
      <c r="B61" s="214" t="s">
        <v>567</v>
      </c>
      <c r="C61" s="376">
        <v>3051</v>
      </c>
      <c r="D61" s="373">
        <f>D59-D58</f>
        <v>0</v>
      </c>
      <c r="E61" s="430">
        <f>E59-E58</f>
        <v>13080</v>
      </c>
      <c r="F61" s="451">
        <f>F59-F58</f>
        <v>3121</v>
      </c>
      <c r="G61" s="373">
        <f>G59-G58</f>
        <v>19429</v>
      </c>
      <c r="H61" s="223">
        <f t="shared" si="0"/>
        <v>6.2252483178468436</v>
      </c>
    </row>
    <row r="62" spans="1:8" s="57" customFormat="1" ht="20.100000000000001" customHeight="1">
      <c r="A62" s="212"/>
      <c r="B62" s="214" t="s">
        <v>558</v>
      </c>
      <c r="C62" s="376">
        <v>3052</v>
      </c>
      <c r="D62" s="373"/>
      <c r="E62" s="373">
        <v>58946</v>
      </c>
      <c r="F62" s="423">
        <v>58946</v>
      </c>
      <c r="G62" s="373">
        <v>21809</v>
      </c>
      <c r="H62" s="223">
        <f t="shared" si="0"/>
        <v>0.36998269602687206</v>
      </c>
    </row>
    <row r="63" spans="1:8" s="57" customFormat="1" ht="24" customHeight="1">
      <c r="A63" s="212"/>
      <c r="B63" s="216" t="s">
        <v>559</v>
      </c>
      <c r="C63" s="377">
        <v>3053</v>
      </c>
      <c r="D63" s="374"/>
      <c r="E63" s="374"/>
      <c r="F63" s="374"/>
      <c r="G63" s="380"/>
      <c r="H63" s="224" t="str">
        <f t="shared" si="0"/>
        <v xml:space="preserve">  </v>
      </c>
    </row>
    <row r="64" spans="1:8" s="57" customFormat="1" ht="24" customHeight="1">
      <c r="A64" s="212"/>
      <c r="B64" s="216" t="s">
        <v>560</v>
      </c>
      <c r="C64" s="377">
        <v>3054</v>
      </c>
      <c r="D64" s="374"/>
      <c r="E64" s="374"/>
      <c r="F64" s="374"/>
      <c r="G64" s="380"/>
      <c r="H64" s="224" t="str">
        <f t="shared" si="0"/>
        <v xml:space="preserve">  </v>
      </c>
    </row>
    <row r="65" spans="2:9" s="57" customFormat="1" ht="20.100000000000001" customHeight="1">
      <c r="B65" s="217" t="s">
        <v>561</v>
      </c>
      <c r="C65" s="561">
        <v>3055</v>
      </c>
      <c r="D65" s="563">
        <f>D60-D61+D62+D63-D64</f>
        <v>0</v>
      </c>
      <c r="E65" s="565">
        <f>E60-E61+E62+E63-E64</f>
        <v>45866</v>
      </c>
      <c r="F65" s="565">
        <f>F60-F61+F62+F63-F64</f>
        <v>55825</v>
      </c>
      <c r="G65" s="565">
        <f>G60-G61+G62+G63-G64</f>
        <v>2380</v>
      </c>
      <c r="H65" s="575">
        <f>IFERROR(G65/F65,"  ")</f>
        <v>4.2633228840125395E-2</v>
      </c>
    </row>
    <row r="66" spans="2:9" s="57" customFormat="1" ht="13.5" customHeight="1" thickBot="1">
      <c r="B66" s="218" t="s">
        <v>562</v>
      </c>
      <c r="C66" s="562"/>
      <c r="D66" s="564"/>
      <c r="E66" s="566"/>
      <c r="F66" s="566"/>
      <c r="G66" s="566"/>
      <c r="H66" s="576" t="str">
        <f t="shared" si="0"/>
        <v xml:space="preserve">  </v>
      </c>
    </row>
    <row r="67" spans="2:9">
      <c r="B67" s="219"/>
      <c r="H67" s="221" t="str">
        <f t="shared" ref="H67:H73" si="1">IFERROR(G67/F67,"  ")</f>
        <v xml:space="preserve">  </v>
      </c>
    </row>
    <row r="68" spans="2:9">
      <c r="B68" s="175" t="s">
        <v>573</v>
      </c>
      <c r="H68" s="221" t="str">
        <f t="shared" si="1"/>
        <v xml:space="preserve">  </v>
      </c>
      <c r="I68" s="16"/>
    </row>
    <row r="69" spans="2:9">
      <c r="H69" s="221" t="str">
        <f t="shared" si="1"/>
        <v xml:space="preserve">  </v>
      </c>
    </row>
    <row r="70" spans="2:9">
      <c r="H70" s="221" t="str">
        <f t="shared" si="1"/>
        <v xml:space="preserve">  </v>
      </c>
    </row>
    <row r="71" spans="2:9">
      <c r="H71" s="221" t="str">
        <f t="shared" si="1"/>
        <v xml:space="preserve">  </v>
      </c>
    </row>
    <row r="72" spans="2:9">
      <c r="H72" s="221" t="str">
        <f t="shared" si="1"/>
        <v xml:space="preserve">  </v>
      </c>
    </row>
    <row r="73" spans="2:9">
      <c r="H73" s="221" t="str">
        <f t="shared" si="1"/>
        <v xml:space="preserve">  </v>
      </c>
    </row>
    <row r="74" spans="2:9">
      <c r="H74" s="221" t="str">
        <f t="shared" ref="H74:H137" si="2">IFERROR(G74/F74,"  ")</f>
        <v xml:space="preserve">  </v>
      </c>
    </row>
    <row r="75" spans="2:9">
      <c r="H75" s="221" t="str">
        <f t="shared" si="2"/>
        <v xml:space="preserve">  </v>
      </c>
    </row>
    <row r="76" spans="2:9">
      <c r="H76" s="221" t="str">
        <f t="shared" si="2"/>
        <v xml:space="preserve">  </v>
      </c>
    </row>
    <row r="77" spans="2:9">
      <c r="H77" s="221" t="str">
        <f t="shared" si="2"/>
        <v xml:space="preserve">  </v>
      </c>
    </row>
    <row r="78" spans="2:9">
      <c r="H78" s="569" t="str">
        <f t="shared" si="2"/>
        <v xml:space="preserve">  </v>
      </c>
    </row>
    <row r="79" spans="2:9">
      <c r="H79" s="569" t="str">
        <f t="shared" si="2"/>
        <v xml:space="preserve">  </v>
      </c>
    </row>
    <row r="80" spans="2:9">
      <c r="H80" s="221" t="str">
        <f t="shared" si="2"/>
        <v xml:space="preserve">  </v>
      </c>
    </row>
    <row r="81" spans="8:8">
      <c r="H81" s="221" t="str">
        <f t="shared" si="2"/>
        <v xml:space="preserve">  </v>
      </c>
    </row>
    <row r="82" spans="8:8">
      <c r="H82" s="221" t="str">
        <f t="shared" si="2"/>
        <v xml:space="preserve">  </v>
      </c>
    </row>
    <row r="83" spans="8:8">
      <c r="H83" s="221" t="str">
        <f t="shared" si="2"/>
        <v xml:space="preserve">  </v>
      </c>
    </row>
    <row r="84" spans="8:8">
      <c r="H84" s="221" t="str">
        <f t="shared" si="2"/>
        <v xml:space="preserve">  </v>
      </c>
    </row>
    <row r="85" spans="8:8">
      <c r="H85" s="221" t="str">
        <f t="shared" si="2"/>
        <v xml:space="preserve">  </v>
      </c>
    </row>
    <row r="86" spans="8:8">
      <c r="H86" s="221" t="str">
        <f t="shared" si="2"/>
        <v xml:space="preserve">  </v>
      </c>
    </row>
    <row r="87" spans="8:8">
      <c r="H87" s="221" t="str">
        <f t="shared" si="2"/>
        <v xml:space="preserve">  </v>
      </c>
    </row>
    <row r="88" spans="8:8">
      <c r="H88" s="221" t="str">
        <f t="shared" si="2"/>
        <v xml:space="preserve">  </v>
      </c>
    </row>
    <row r="89" spans="8:8">
      <c r="H89" s="221" t="str">
        <f t="shared" si="2"/>
        <v xml:space="preserve">  </v>
      </c>
    </row>
    <row r="90" spans="8:8">
      <c r="H90" s="221" t="str">
        <f t="shared" si="2"/>
        <v xml:space="preserve">  </v>
      </c>
    </row>
    <row r="91" spans="8:8">
      <c r="H91" s="221" t="str">
        <f t="shared" si="2"/>
        <v xml:space="preserve">  </v>
      </c>
    </row>
    <row r="92" spans="8:8">
      <c r="H92" s="221" t="str">
        <f t="shared" si="2"/>
        <v xml:space="preserve">  </v>
      </c>
    </row>
    <row r="93" spans="8:8">
      <c r="H93" s="569" t="str">
        <f t="shared" si="2"/>
        <v xml:space="preserve">  </v>
      </c>
    </row>
    <row r="94" spans="8:8">
      <c r="H94" s="569" t="str">
        <f t="shared" si="2"/>
        <v xml:space="preserve">  </v>
      </c>
    </row>
    <row r="95" spans="8:8">
      <c r="H95" s="569" t="str">
        <f t="shared" si="2"/>
        <v xml:space="preserve">  </v>
      </c>
    </row>
    <row r="96" spans="8:8">
      <c r="H96" s="569" t="str">
        <f t="shared" si="2"/>
        <v xml:space="preserve">  </v>
      </c>
    </row>
    <row r="97" spans="8:8">
      <c r="H97" s="221" t="str">
        <f t="shared" si="2"/>
        <v xml:space="preserve">  </v>
      </c>
    </row>
    <row r="98" spans="8:8">
      <c r="H98" s="221" t="str">
        <f t="shared" si="2"/>
        <v xml:space="preserve">  </v>
      </c>
    </row>
    <row r="99" spans="8:8">
      <c r="H99" s="221" t="str">
        <f t="shared" si="2"/>
        <v xml:space="preserve">  </v>
      </c>
    </row>
    <row r="100" spans="8:8">
      <c r="H100" s="569" t="str">
        <f t="shared" si="2"/>
        <v xml:space="preserve">  </v>
      </c>
    </row>
    <row r="101" spans="8:8">
      <c r="H101" s="569" t="str">
        <f t="shared" si="2"/>
        <v xml:space="preserve">  </v>
      </c>
    </row>
    <row r="102" spans="8:8">
      <c r="H102" s="221" t="str">
        <f t="shared" si="2"/>
        <v xml:space="preserve">  </v>
      </c>
    </row>
    <row r="103" spans="8:8">
      <c r="H103" s="221" t="str">
        <f t="shared" si="2"/>
        <v xml:space="preserve">  </v>
      </c>
    </row>
    <row r="104" spans="8:8">
      <c r="H104" s="221" t="str">
        <f t="shared" si="2"/>
        <v xml:space="preserve">  </v>
      </c>
    </row>
    <row r="105" spans="8:8">
      <c r="H105" s="221" t="str">
        <f t="shared" si="2"/>
        <v xml:space="preserve">  </v>
      </c>
    </row>
    <row r="106" spans="8:8">
      <c r="H106" s="221" t="str">
        <f t="shared" si="2"/>
        <v xml:space="preserve">  </v>
      </c>
    </row>
    <row r="107" spans="8:8">
      <c r="H107" s="221" t="str">
        <f t="shared" si="2"/>
        <v xml:space="preserve">  </v>
      </c>
    </row>
    <row r="108" spans="8:8">
      <c r="H108" s="221" t="str">
        <f t="shared" si="2"/>
        <v xml:space="preserve">  </v>
      </c>
    </row>
    <row r="109" spans="8:8">
      <c r="H109" s="221" t="str">
        <f t="shared" si="2"/>
        <v xml:space="preserve">  </v>
      </c>
    </row>
    <row r="110" spans="8:8">
      <c r="H110" s="221" t="str">
        <f t="shared" si="2"/>
        <v xml:space="preserve">  </v>
      </c>
    </row>
    <row r="111" spans="8:8">
      <c r="H111" s="221" t="str">
        <f t="shared" si="2"/>
        <v xml:space="preserve">  </v>
      </c>
    </row>
    <row r="112" spans="8:8">
      <c r="H112" s="569" t="str">
        <f t="shared" si="2"/>
        <v xml:space="preserve">  </v>
      </c>
    </row>
    <row r="113" spans="8:8">
      <c r="H113" s="569" t="str">
        <f t="shared" si="2"/>
        <v xml:space="preserve">  </v>
      </c>
    </row>
    <row r="114" spans="8:8">
      <c r="H114" s="221" t="str">
        <f t="shared" si="2"/>
        <v xml:space="preserve">  </v>
      </c>
    </row>
    <row r="115" spans="8:8">
      <c r="H115" s="569" t="str">
        <f t="shared" si="2"/>
        <v xml:space="preserve">  </v>
      </c>
    </row>
    <row r="116" spans="8:8">
      <c r="H116" s="569" t="str">
        <f t="shared" si="2"/>
        <v xml:space="preserve">  </v>
      </c>
    </row>
    <row r="117" spans="8:8">
      <c r="H117" s="221" t="str">
        <f t="shared" si="2"/>
        <v xml:space="preserve">  </v>
      </c>
    </row>
    <row r="118" spans="8:8">
      <c r="H118" s="221" t="str">
        <f t="shared" si="2"/>
        <v xml:space="preserve">  </v>
      </c>
    </row>
    <row r="119" spans="8:8">
      <c r="H119" s="221" t="str">
        <f t="shared" si="2"/>
        <v xml:space="preserve">  </v>
      </c>
    </row>
    <row r="120" spans="8:8">
      <c r="H120" s="221" t="str">
        <f t="shared" si="2"/>
        <v xml:space="preserve">  </v>
      </c>
    </row>
    <row r="121" spans="8:8">
      <c r="H121" s="221" t="str">
        <f t="shared" si="2"/>
        <v xml:space="preserve">  </v>
      </c>
    </row>
    <row r="122" spans="8:8">
      <c r="H122" s="221" t="str">
        <f t="shared" si="2"/>
        <v xml:space="preserve">  </v>
      </c>
    </row>
    <row r="123" spans="8:8">
      <c r="H123" s="221" t="str">
        <f t="shared" si="2"/>
        <v xml:space="preserve">  </v>
      </c>
    </row>
    <row r="124" spans="8:8">
      <c r="H124" s="221" t="str">
        <f t="shared" si="2"/>
        <v xml:space="preserve">  </v>
      </c>
    </row>
    <row r="125" spans="8:8">
      <c r="H125" s="569" t="str">
        <f t="shared" si="2"/>
        <v xml:space="preserve">  </v>
      </c>
    </row>
    <row r="126" spans="8:8">
      <c r="H126" s="569" t="str">
        <f t="shared" si="2"/>
        <v xml:space="preserve">  </v>
      </c>
    </row>
    <row r="127" spans="8:8">
      <c r="H127" s="221" t="str">
        <f t="shared" si="2"/>
        <v xml:space="preserve">  </v>
      </c>
    </row>
    <row r="128" spans="8:8">
      <c r="H128" s="221" t="str">
        <f t="shared" si="2"/>
        <v xml:space="preserve">  </v>
      </c>
    </row>
    <row r="129" spans="8:8">
      <c r="H129" s="221" t="str">
        <f t="shared" si="2"/>
        <v xml:space="preserve">  </v>
      </c>
    </row>
    <row r="130" spans="8:8">
      <c r="H130" s="221" t="str">
        <f t="shared" si="2"/>
        <v xml:space="preserve">  </v>
      </c>
    </row>
    <row r="131" spans="8:8">
      <c r="H131" s="221" t="str">
        <f t="shared" si="2"/>
        <v xml:space="preserve">  </v>
      </c>
    </row>
    <row r="132" spans="8:8">
      <c r="H132" s="221" t="str">
        <f t="shared" si="2"/>
        <v xml:space="preserve">  </v>
      </c>
    </row>
    <row r="133" spans="8:8">
      <c r="H133" s="570" t="str">
        <f t="shared" si="2"/>
        <v xml:space="preserve">  </v>
      </c>
    </row>
    <row r="134" spans="8:8">
      <c r="H134" s="570" t="str">
        <f t="shared" si="2"/>
        <v xml:space="preserve">  </v>
      </c>
    </row>
    <row r="135" spans="8:8">
      <c r="H135" s="221" t="str">
        <f t="shared" si="2"/>
        <v xml:space="preserve">  </v>
      </c>
    </row>
    <row r="136" spans="8:8">
      <c r="H136" s="221" t="str">
        <f t="shared" si="2"/>
        <v xml:space="preserve">  </v>
      </c>
    </row>
    <row r="137" spans="8:8">
      <c r="H137" s="221" t="str">
        <f t="shared" si="2"/>
        <v xml:space="preserve">  </v>
      </c>
    </row>
    <row r="138" spans="8:8">
      <c r="H138" s="221" t="str">
        <f t="shared" ref="H138:H144" si="3">IFERROR(G138/F138,"  ")</f>
        <v xml:space="preserve">  </v>
      </c>
    </row>
    <row r="139" spans="8:8">
      <c r="H139" s="221" t="str">
        <f t="shared" si="3"/>
        <v xml:space="preserve">  </v>
      </c>
    </row>
    <row r="140" spans="8:8">
      <c r="H140" s="569" t="str">
        <f t="shared" si="3"/>
        <v xml:space="preserve">  </v>
      </c>
    </row>
    <row r="141" spans="8:8">
      <c r="H141" s="569" t="str">
        <f t="shared" si="3"/>
        <v xml:space="preserve">  </v>
      </c>
    </row>
    <row r="142" spans="8:8">
      <c r="H142" s="569" t="str">
        <f t="shared" si="3"/>
        <v xml:space="preserve">  </v>
      </c>
    </row>
    <row r="143" spans="8:8">
      <c r="H143" s="569" t="str">
        <f t="shared" si="3"/>
        <v xml:space="preserve">  </v>
      </c>
    </row>
    <row r="144" spans="8:8">
      <c r="H144" s="221" t="str">
        <f t="shared" si="3"/>
        <v xml:space="preserve">  </v>
      </c>
    </row>
    <row r="145" spans="8:8">
      <c r="H145" s="177"/>
    </row>
    <row r="146" spans="8:8">
      <c r="H146" s="177"/>
    </row>
    <row r="147" spans="8:8">
      <c r="H147" s="177"/>
    </row>
    <row r="148" spans="8:8">
      <c r="H148" s="177"/>
    </row>
    <row r="149" spans="8:8">
      <c r="H149" s="177"/>
    </row>
    <row r="150" spans="8:8">
      <c r="H150" s="177"/>
    </row>
    <row r="151" spans="8:8">
      <c r="H151" s="177"/>
    </row>
    <row r="152" spans="8:8">
      <c r="H152" s="177"/>
    </row>
    <row r="153" spans="8:8">
      <c r="H153" s="177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X99"/>
  <sheetViews>
    <sheetView showGridLines="0" zoomScale="75" zoomScaleNormal="75" workbookViewId="0">
      <selection activeCell="G11" sqref="G11"/>
    </sheetView>
  </sheetViews>
  <sheetFormatPr defaultColWidth="9.140625" defaultRowHeight="15.7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6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>
      <c r="H1" s="163" t="s">
        <v>208</v>
      </c>
    </row>
    <row r="2" spans="2:24" ht="20.25">
      <c r="B2" s="579" t="s">
        <v>36</v>
      </c>
      <c r="C2" s="579"/>
      <c r="D2" s="579"/>
      <c r="E2" s="579"/>
      <c r="F2" s="579"/>
      <c r="G2" s="579"/>
      <c r="H2" s="579"/>
      <c r="I2" s="1"/>
    </row>
    <row r="3" spans="2:24" ht="19.5" thickBot="1">
      <c r="C3" s="1"/>
      <c r="D3" s="30"/>
      <c r="E3" s="1"/>
      <c r="F3" s="1"/>
      <c r="G3" s="1"/>
      <c r="H3" s="71" t="s">
        <v>2</v>
      </c>
      <c r="I3" s="1"/>
    </row>
    <row r="4" spans="2:24" ht="36.75" customHeight="1">
      <c r="B4" s="580" t="s">
        <v>3</v>
      </c>
      <c r="C4" s="582" t="s">
        <v>5</v>
      </c>
      <c r="D4" s="584" t="s">
        <v>780</v>
      </c>
      <c r="E4" s="586" t="s">
        <v>781</v>
      </c>
      <c r="F4" s="588" t="s">
        <v>770</v>
      </c>
      <c r="G4" s="589"/>
      <c r="H4" s="590" t="s">
        <v>782</v>
      </c>
      <c r="I4" s="592"/>
      <c r="J4" s="593"/>
      <c r="K4" s="592"/>
      <c r="L4" s="593"/>
      <c r="M4" s="592"/>
      <c r="N4" s="593"/>
      <c r="O4" s="592"/>
      <c r="P4" s="593"/>
      <c r="Q4" s="592"/>
      <c r="R4" s="593"/>
      <c r="S4" s="593"/>
      <c r="T4" s="593"/>
      <c r="U4" s="3"/>
      <c r="V4" s="3"/>
      <c r="W4" s="3"/>
      <c r="X4" s="3"/>
    </row>
    <row r="5" spans="2:24" ht="30.75" customHeight="1" thickBot="1">
      <c r="B5" s="581"/>
      <c r="C5" s="583"/>
      <c r="D5" s="585"/>
      <c r="E5" s="587"/>
      <c r="F5" s="294" t="s">
        <v>779</v>
      </c>
      <c r="G5" s="228" t="s">
        <v>45</v>
      </c>
      <c r="H5" s="591"/>
      <c r="I5" s="592"/>
      <c r="J5" s="592"/>
      <c r="K5" s="592"/>
      <c r="L5" s="592"/>
      <c r="M5" s="592"/>
      <c r="N5" s="592"/>
      <c r="O5" s="592"/>
      <c r="P5" s="593"/>
      <c r="Q5" s="592"/>
      <c r="R5" s="593"/>
      <c r="S5" s="593"/>
      <c r="T5" s="593"/>
      <c r="U5" s="3"/>
      <c r="V5" s="3"/>
      <c r="W5" s="3"/>
      <c r="X5" s="3"/>
    </row>
    <row r="6" spans="2:24" s="35" customFormat="1" ht="35.25" customHeight="1">
      <c r="B6" s="140" t="s">
        <v>52</v>
      </c>
      <c r="C6" s="72" t="s">
        <v>79</v>
      </c>
      <c r="D6" s="390">
        <f>D7*0.72</f>
        <v>171635317.19999999</v>
      </c>
      <c r="E6" s="459">
        <v>317726106</v>
      </c>
      <c r="F6" s="396">
        <v>51092406</v>
      </c>
      <c r="G6" s="463">
        <v>37780267</v>
      </c>
      <c r="H6" s="383">
        <f t="shared" ref="H6:H39" si="0">IFERROR(G6/F6,"  ")</f>
        <v>0.73944975306114968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>
      <c r="B7" s="137" t="s">
        <v>53</v>
      </c>
      <c r="C7" s="40" t="s">
        <v>117</v>
      </c>
      <c r="D7" s="384">
        <v>238382385</v>
      </c>
      <c r="E7" s="460">
        <v>310593590</v>
      </c>
      <c r="F7" s="397">
        <v>72885030</v>
      </c>
      <c r="G7" s="462">
        <v>54908002</v>
      </c>
      <c r="H7" s="385">
        <f t="shared" si="0"/>
        <v>0.75335088700656361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>
      <c r="B8" s="137" t="s">
        <v>54</v>
      </c>
      <c r="C8" s="40" t="s">
        <v>118</v>
      </c>
      <c r="D8" s="384">
        <v>274497315</v>
      </c>
      <c r="E8" s="460">
        <v>357648519</v>
      </c>
      <c r="F8" s="397">
        <v>83927112</v>
      </c>
      <c r="G8" s="462">
        <v>63226564</v>
      </c>
      <c r="H8" s="385">
        <f t="shared" si="0"/>
        <v>0.75335088380021942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>
      <c r="B9" s="137" t="s">
        <v>55</v>
      </c>
      <c r="C9" s="40" t="s">
        <v>568</v>
      </c>
      <c r="D9" s="384">
        <f>+D10+D11</f>
        <v>127</v>
      </c>
      <c r="E9" s="461">
        <f t="shared" ref="E9:G9" si="1">+E10+E11</f>
        <v>145</v>
      </c>
      <c r="F9" s="462">
        <f t="shared" si="1"/>
        <v>132</v>
      </c>
      <c r="G9" s="462">
        <f t="shared" si="1"/>
        <v>127</v>
      </c>
      <c r="H9" s="385">
        <f t="shared" si="0"/>
        <v>0.96212121212121215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>
      <c r="B10" s="137" t="s">
        <v>122</v>
      </c>
      <c r="C10" s="138" t="s">
        <v>119</v>
      </c>
      <c r="D10" s="384">
        <v>126</v>
      </c>
      <c r="E10" s="460">
        <v>144</v>
      </c>
      <c r="F10" s="397">
        <v>131</v>
      </c>
      <c r="G10" s="462">
        <v>126</v>
      </c>
      <c r="H10" s="385">
        <f t="shared" si="0"/>
        <v>0.96183206106870234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>
      <c r="B11" s="137" t="s">
        <v>121</v>
      </c>
      <c r="C11" s="138" t="s">
        <v>120</v>
      </c>
      <c r="D11" s="384">
        <v>1</v>
      </c>
      <c r="E11" s="460">
        <v>1</v>
      </c>
      <c r="F11" s="397">
        <v>1</v>
      </c>
      <c r="G11" s="462">
        <v>1</v>
      </c>
      <c r="H11" s="385">
        <f t="shared" si="0"/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>
      <c r="B12" s="137" t="s">
        <v>95</v>
      </c>
      <c r="C12" s="139" t="s">
        <v>6</v>
      </c>
      <c r="D12" s="384"/>
      <c r="E12" s="391"/>
      <c r="F12" s="397"/>
      <c r="G12" s="394"/>
      <c r="H12" s="385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>
      <c r="B13" s="137" t="s">
        <v>96</v>
      </c>
      <c r="C13" s="139" t="s">
        <v>69</v>
      </c>
      <c r="D13" s="386"/>
      <c r="E13" s="391"/>
      <c r="F13" s="397"/>
      <c r="G13" s="394"/>
      <c r="H13" s="385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>
      <c r="B14" s="137" t="s">
        <v>97</v>
      </c>
      <c r="C14" s="139" t="s">
        <v>7</v>
      </c>
      <c r="D14" s="386"/>
      <c r="E14" s="391"/>
      <c r="F14" s="397"/>
      <c r="G14" s="394"/>
      <c r="H14" s="385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>
      <c r="B15" s="137" t="s">
        <v>98</v>
      </c>
      <c r="C15" s="139" t="s">
        <v>70</v>
      </c>
      <c r="D15" s="386"/>
      <c r="E15" s="391"/>
      <c r="F15" s="397"/>
      <c r="G15" s="394"/>
      <c r="H15" s="385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>
      <c r="B16" s="137" t="s">
        <v>99</v>
      </c>
      <c r="C16" s="40" t="s">
        <v>8</v>
      </c>
      <c r="D16" s="386">
        <v>12122191</v>
      </c>
      <c r="E16" s="391">
        <v>16500000</v>
      </c>
      <c r="F16" s="397">
        <v>3500000</v>
      </c>
      <c r="G16" s="394">
        <v>2603318</v>
      </c>
      <c r="H16" s="385">
        <f t="shared" si="0"/>
        <v>0.74380514285714283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>
      <c r="B17" s="137" t="s">
        <v>100</v>
      </c>
      <c r="C17" s="40" t="s">
        <v>71</v>
      </c>
      <c r="D17" s="387">
        <v>10</v>
      </c>
      <c r="E17" s="391">
        <v>14</v>
      </c>
      <c r="F17" s="397">
        <v>13</v>
      </c>
      <c r="G17" s="394">
        <v>10</v>
      </c>
      <c r="H17" s="385">
        <f t="shared" si="0"/>
        <v>0.76923076923076927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>
      <c r="B18" s="137" t="s">
        <v>101</v>
      </c>
      <c r="C18" s="40" t="s">
        <v>9</v>
      </c>
      <c r="D18" s="387"/>
      <c r="E18" s="391"/>
      <c r="F18" s="397"/>
      <c r="G18" s="394"/>
      <c r="H18" s="385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>
      <c r="B19" s="137" t="s">
        <v>102</v>
      </c>
      <c r="C19" s="139" t="s">
        <v>72</v>
      </c>
      <c r="D19" s="387"/>
      <c r="E19" s="391"/>
      <c r="F19" s="397"/>
      <c r="G19" s="394"/>
      <c r="H19" s="385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>
      <c r="B20" s="137" t="s">
        <v>103</v>
      </c>
      <c r="C20" s="40" t="s">
        <v>81</v>
      </c>
      <c r="D20" s="387"/>
      <c r="E20" s="391"/>
      <c r="F20" s="397"/>
      <c r="G20" s="394"/>
      <c r="H20" s="385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>
      <c r="B21" s="137" t="s">
        <v>62</v>
      </c>
      <c r="C21" s="40" t="s">
        <v>80</v>
      </c>
      <c r="D21" s="387"/>
      <c r="E21" s="391"/>
      <c r="F21" s="397"/>
      <c r="G21" s="394"/>
      <c r="H21" s="385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>
      <c r="B22" s="137" t="s">
        <v>104</v>
      </c>
      <c r="C22" s="40" t="s">
        <v>73</v>
      </c>
      <c r="D22" s="387">
        <v>1203703</v>
      </c>
      <c r="E22" s="391">
        <v>1212000</v>
      </c>
      <c r="F22" s="397">
        <v>303000</v>
      </c>
      <c r="G22" s="394">
        <v>300924</v>
      </c>
      <c r="H22" s="385">
        <f t="shared" si="0"/>
        <v>0.99314851485148514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>
      <c r="B23" s="137" t="s">
        <v>105</v>
      </c>
      <c r="C23" s="40" t="s">
        <v>74</v>
      </c>
      <c r="D23" s="387">
        <v>3</v>
      </c>
      <c r="E23" s="391">
        <v>3</v>
      </c>
      <c r="F23" s="397">
        <v>3</v>
      </c>
      <c r="G23" s="394">
        <v>3</v>
      </c>
      <c r="H23" s="385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>
      <c r="B24" s="137" t="s">
        <v>106</v>
      </c>
      <c r="C24" s="40" t="s">
        <v>75</v>
      </c>
      <c r="D24" s="387"/>
      <c r="E24" s="391"/>
      <c r="F24" s="397"/>
      <c r="G24" s="394"/>
      <c r="H24" s="385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>
      <c r="B25" s="137" t="s">
        <v>107</v>
      </c>
      <c r="C25" s="40" t="s">
        <v>76</v>
      </c>
      <c r="D25" s="387"/>
      <c r="E25" s="391"/>
      <c r="F25" s="397"/>
      <c r="G25" s="394"/>
      <c r="H25" s="385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>
      <c r="B26" s="137" t="s">
        <v>108</v>
      </c>
      <c r="C26" s="40" t="s">
        <v>10</v>
      </c>
      <c r="D26" s="387">
        <v>599910</v>
      </c>
      <c r="E26" s="391">
        <v>800000</v>
      </c>
      <c r="F26" s="397">
        <v>200000</v>
      </c>
      <c r="G26" s="394">
        <v>164307</v>
      </c>
      <c r="H26" s="385">
        <f t="shared" si="0"/>
        <v>0.82153500000000002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>
      <c r="B27" s="137" t="s">
        <v>109</v>
      </c>
      <c r="C27" s="40" t="s">
        <v>77</v>
      </c>
      <c r="D27" s="387"/>
      <c r="E27" s="391">
        <v>400000</v>
      </c>
      <c r="F27" s="397">
        <v>100000</v>
      </c>
      <c r="G27" s="394">
        <v>0</v>
      </c>
      <c r="H27" s="385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>
      <c r="B28" s="137" t="s">
        <v>110</v>
      </c>
      <c r="C28" s="139" t="s">
        <v>78</v>
      </c>
      <c r="D28" s="387"/>
      <c r="E28" s="391">
        <v>400000</v>
      </c>
      <c r="F28" s="397">
        <v>100000</v>
      </c>
      <c r="G28" s="394">
        <v>0</v>
      </c>
      <c r="H28" s="385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>
      <c r="B29" s="137" t="s">
        <v>111</v>
      </c>
      <c r="C29" s="40" t="s">
        <v>11</v>
      </c>
      <c r="D29" s="387">
        <v>609333.25</v>
      </c>
      <c r="E29" s="391">
        <v>2600000</v>
      </c>
      <c r="F29" s="397"/>
      <c r="G29" s="394">
        <v>628206</v>
      </c>
      <c r="H29" s="385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>
      <c r="B30" s="137" t="s">
        <v>112</v>
      </c>
      <c r="C30" s="40" t="s">
        <v>46</v>
      </c>
      <c r="D30" s="387">
        <v>1</v>
      </c>
      <c r="E30" s="391">
        <v>4</v>
      </c>
      <c r="F30" s="397"/>
      <c r="G30" s="394">
        <v>1</v>
      </c>
      <c r="H30" s="385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>
      <c r="B31" s="137" t="s">
        <v>63</v>
      </c>
      <c r="C31" s="40" t="s">
        <v>720</v>
      </c>
      <c r="D31" s="387"/>
      <c r="E31" s="391"/>
      <c r="F31" s="397"/>
      <c r="G31" s="394"/>
      <c r="H31" s="38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>
      <c r="B32" s="137" t="s">
        <v>113</v>
      </c>
      <c r="C32" s="40" t="s">
        <v>46</v>
      </c>
      <c r="D32" s="387"/>
      <c r="E32" s="391"/>
      <c r="F32" s="397"/>
      <c r="G32" s="394"/>
      <c r="H32" s="38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>
      <c r="B33" s="137" t="s">
        <v>114</v>
      </c>
      <c r="C33" s="40" t="s">
        <v>12</v>
      </c>
      <c r="D33" s="387">
        <v>4037799</v>
      </c>
      <c r="E33" s="391">
        <v>4640000</v>
      </c>
      <c r="F33" s="397">
        <v>500000</v>
      </c>
      <c r="G33" s="394">
        <v>491318</v>
      </c>
      <c r="H33" s="385">
        <f t="shared" si="0"/>
        <v>0.98263599999999995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>
      <c r="B34" s="137" t="s">
        <v>115</v>
      </c>
      <c r="C34" s="40" t="s">
        <v>46</v>
      </c>
      <c r="D34" s="387">
        <v>17</v>
      </c>
      <c r="E34" s="391">
        <v>17</v>
      </c>
      <c r="F34" s="397">
        <v>3</v>
      </c>
      <c r="G34" s="394">
        <v>3</v>
      </c>
      <c r="H34" s="385">
        <f t="shared" si="0"/>
        <v>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>
      <c r="B35" s="137" t="s">
        <v>116</v>
      </c>
      <c r="C35" s="40" t="s">
        <v>13</v>
      </c>
      <c r="D35" s="387"/>
      <c r="E35" s="391"/>
      <c r="F35" s="397"/>
      <c r="G35" s="394"/>
      <c r="H35" s="385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>
      <c r="B36" s="137" t="s">
        <v>64</v>
      </c>
      <c r="C36" s="40" t="s">
        <v>14</v>
      </c>
      <c r="D36" s="387">
        <v>6972187</v>
      </c>
      <c r="E36" s="391">
        <v>9000000</v>
      </c>
      <c r="F36" s="397">
        <v>500000</v>
      </c>
      <c r="G36" s="394">
        <v>462316</v>
      </c>
      <c r="H36" s="385">
        <f t="shared" si="0"/>
        <v>0.92463200000000001</v>
      </c>
      <c r="I36" s="36"/>
      <c r="J36" s="421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>
      <c r="B37" s="137" t="s">
        <v>263</v>
      </c>
      <c r="C37" s="40" t="s">
        <v>15</v>
      </c>
      <c r="D37" s="387"/>
      <c r="E37" s="391"/>
      <c r="F37" s="397"/>
      <c r="G37" s="394"/>
      <c r="H37" s="385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>
      <c r="B38" s="137" t="s">
        <v>721</v>
      </c>
      <c r="C38" s="40" t="s">
        <v>16</v>
      </c>
      <c r="D38" s="387">
        <v>1677600</v>
      </c>
      <c r="E38" s="392">
        <v>2500000</v>
      </c>
      <c r="F38" s="397">
        <v>350000</v>
      </c>
      <c r="G38" s="394">
        <v>0</v>
      </c>
      <c r="H38" s="385">
        <f t="shared" si="0"/>
        <v>0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>
      <c r="B39" s="137" t="s">
        <v>722</v>
      </c>
      <c r="C39" s="136" t="s">
        <v>262</v>
      </c>
      <c r="D39" s="388"/>
      <c r="E39" s="393"/>
      <c r="F39" s="398"/>
      <c r="G39" s="395"/>
      <c r="H39" s="389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>
      <c r="B40" s="38"/>
      <c r="C40" s="111"/>
      <c r="D40" s="42"/>
      <c r="E40" s="111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>
      <c r="B41" s="38"/>
      <c r="C41" s="13" t="s">
        <v>573</v>
      </c>
      <c r="D41" s="227"/>
      <c r="E41" s="132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>
      <c r="B42" s="38"/>
      <c r="C42" s="132" t="s">
        <v>569</v>
      </c>
      <c r="D42" s="227"/>
      <c r="E42" s="132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>
      <c r="B43" s="38"/>
      <c r="C43" s="594" t="s">
        <v>685</v>
      </c>
      <c r="D43" s="594"/>
      <c r="E43" s="594"/>
      <c r="F43" s="594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>
      <c r="B44" s="112"/>
      <c r="C44" s="5"/>
      <c r="D44" s="31"/>
      <c r="E44" s="5"/>
      <c r="F44" s="112"/>
      <c r="G44" s="112"/>
      <c r="H44" s="1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>
      <c r="B45" s="595"/>
      <c r="C45" s="595"/>
      <c r="D45" s="13"/>
      <c r="E45" s="596"/>
      <c r="F45" s="596"/>
      <c r="G45" s="596"/>
      <c r="H45" s="596"/>
      <c r="I45" s="11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>
      <c r="B46" s="13"/>
      <c r="C46" s="13"/>
      <c r="D46" s="110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>
      <c r="B47" s="112"/>
      <c r="C47" s="5"/>
      <c r="D47" s="31"/>
      <c r="E47" s="5"/>
      <c r="F47" s="112"/>
      <c r="G47" s="112"/>
      <c r="H47" s="1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>
      <c r="B48" s="112"/>
      <c r="C48" s="3"/>
      <c r="D48" s="32"/>
      <c r="E48" s="3"/>
      <c r="F48" s="112"/>
      <c r="G48" s="112"/>
      <c r="H48" s="1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112"/>
      <c r="C49" s="3"/>
      <c r="D49" s="32"/>
      <c r="E49" s="3"/>
      <c r="F49" s="112"/>
      <c r="G49" s="112"/>
      <c r="H49" s="1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112"/>
      <c r="C50" s="3"/>
      <c r="D50" s="32"/>
      <c r="E50" s="3"/>
      <c r="F50" s="112"/>
      <c r="G50" s="112"/>
      <c r="H50" s="1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112"/>
      <c r="C51" s="6"/>
      <c r="D51" s="33"/>
      <c r="E51" s="6"/>
      <c r="F51" s="112"/>
      <c r="G51" s="112"/>
      <c r="H51" s="1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112"/>
      <c r="C52" s="6"/>
      <c r="D52" s="33"/>
      <c r="E52" s="6"/>
      <c r="F52" s="112"/>
      <c r="G52" s="112"/>
      <c r="H52" s="1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>
      <c r="B53" s="112"/>
      <c r="C53" s="6"/>
      <c r="D53" s="33"/>
      <c r="E53" s="6"/>
      <c r="F53" s="112"/>
      <c r="G53" s="112"/>
      <c r="H53" s="1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>
      <c r="B54" s="112"/>
      <c r="C54" s="6"/>
      <c r="D54" s="33"/>
      <c r="E54" s="6"/>
      <c r="F54" s="112"/>
      <c r="G54" s="112"/>
      <c r="H54" s="1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>
      <c r="B55" s="112"/>
      <c r="C55" s="6"/>
      <c r="D55" s="33"/>
      <c r="E55" s="6"/>
      <c r="F55" s="112"/>
      <c r="G55" s="112"/>
      <c r="H55" s="1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>
      <c r="B56" s="112"/>
      <c r="C56" s="6"/>
      <c r="D56" s="33"/>
      <c r="E56" s="6"/>
      <c r="F56" s="112"/>
      <c r="G56" s="112"/>
      <c r="H56" s="1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>
      <c r="B57" s="112"/>
      <c r="C57" s="3"/>
      <c r="D57" s="32"/>
      <c r="E57" s="3"/>
      <c r="F57" s="112"/>
      <c r="G57" s="112"/>
      <c r="H57" s="1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>
      <c r="B58" s="112"/>
      <c r="C58" s="3"/>
      <c r="D58" s="32"/>
      <c r="E58" s="3"/>
      <c r="F58" s="112"/>
      <c r="G58" s="112"/>
      <c r="H58" s="1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>
      <c r="B59" s="112"/>
      <c r="C59" s="3"/>
      <c r="D59" s="32"/>
      <c r="E59" s="3"/>
      <c r="F59" s="112"/>
      <c r="G59" s="112"/>
      <c r="H59" s="1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>
      <c r="B60" s="112"/>
      <c r="C60" s="6"/>
      <c r="D60" s="33"/>
      <c r="E60" s="6"/>
      <c r="F60" s="112"/>
      <c r="G60" s="112"/>
      <c r="H60" s="1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>
      <c r="B61" s="112"/>
      <c r="C61" s="6"/>
      <c r="D61" s="33"/>
      <c r="E61" s="6"/>
      <c r="F61" s="112"/>
      <c r="G61" s="112"/>
      <c r="H61" s="1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>
      <c r="B62" s="112"/>
      <c r="C62" s="6"/>
      <c r="D62" s="33"/>
      <c r="E62" s="6"/>
      <c r="F62" s="112"/>
      <c r="G62" s="112"/>
      <c r="H62" s="1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>
      <c r="B63" s="112"/>
      <c r="C63" s="6"/>
      <c r="D63" s="33"/>
      <c r="E63" s="6"/>
      <c r="F63" s="112"/>
      <c r="G63" s="112"/>
      <c r="H63" s="1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C43:F43"/>
    <mergeCell ref="B45:C45"/>
    <mergeCell ref="E45:H45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3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2:Y31"/>
  <sheetViews>
    <sheetView showGridLines="0" zoomScale="75" zoomScaleNormal="75" zoomScaleSheetLayoutView="86" workbookViewId="0">
      <selection activeCell="L24" sqref="L24"/>
    </sheetView>
  </sheetViews>
  <sheetFormatPr defaultColWidth="9.140625" defaultRowHeight="15.7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>
      <c r="L2" s="163" t="s">
        <v>207</v>
      </c>
    </row>
    <row r="4" spans="2:24" ht="18.75">
      <c r="B4" s="615" t="s">
        <v>37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28"/>
      <c r="N4" s="28"/>
      <c r="O4" s="28"/>
    </row>
    <row r="5" spans="2:24" ht="16.5" customHeight="1" thickBot="1"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1"/>
    </row>
    <row r="6" spans="2:24" ht="25.5" customHeight="1">
      <c r="B6" s="616" t="s">
        <v>3</v>
      </c>
      <c r="C6" s="616" t="s">
        <v>123</v>
      </c>
      <c r="D6" s="608" t="s">
        <v>259</v>
      </c>
      <c r="E6" s="609"/>
      <c r="F6" s="610"/>
      <c r="G6" s="608" t="s">
        <v>260</v>
      </c>
      <c r="H6" s="609"/>
      <c r="I6" s="610"/>
      <c r="J6" s="609" t="s">
        <v>211</v>
      </c>
      <c r="K6" s="609"/>
      <c r="L6" s="610"/>
      <c r="M6" s="27"/>
      <c r="N6" s="27"/>
      <c r="O6" s="592"/>
      <c r="P6" s="593"/>
      <c r="Q6" s="592"/>
      <c r="R6" s="593"/>
      <c r="S6" s="592"/>
      <c r="T6" s="593"/>
      <c r="U6" s="592"/>
      <c r="V6" s="593"/>
      <c r="W6" s="593"/>
      <c r="X6" s="593"/>
    </row>
    <row r="7" spans="2:24" ht="36.75" customHeight="1" thickBot="1">
      <c r="B7" s="617"/>
      <c r="C7" s="617"/>
      <c r="D7" s="611"/>
      <c r="E7" s="612"/>
      <c r="F7" s="613"/>
      <c r="G7" s="611"/>
      <c r="H7" s="612"/>
      <c r="I7" s="613"/>
      <c r="J7" s="612"/>
      <c r="K7" s="612"/>
      <c r="L7" s="613"/>
      <c r="M7" s="26"/>
      <c r="N7" s="27"/>
      <c r="O7" s="592"/>
      <c r="P7" s="592"/>
      <c r="Q7" s="592"/>
      <c r="R7" s="592"/>
      <c r="S7" s="592"/>
      <c r="T7" s="593"/>
      <c r="U7" s="592"/>
      <c r="V7" s="593"/>
      <c r="W7" s="593"/>
      <c r="X7" s="593"/>
    </row>
    <row r="8" spans="2:24" s="35" customFormat="1" ht="36.75" customHeight="1">
      <c r="B8" s="146"/>
      <c r="C8" s="234" t="s">
        <v>783</v>
      </c>
      <c r="D8" s="601">
        <v>127</v>
      </c>
      <c r="E8" s="602"/>
      <c r="F8" s="603"/>
      <c r="G8" s="601"/>
      <c r="H8" s="602"/>
      <c r="I8" s="603"/>
      <c r="J8" s="601"/>
      <c r="K8" s="602"/>
      <c r="L8" s="603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>
      <c r="B9" s="147"/>
      <c r="C9" s="235" t="s">
        <v>17</v>
      </c>
      <c r="D9" s="604"/>
      <c r="E9" s="605"/>
      <c r="F9" s="606"/>
      <c r="G9" s="614"/>
      <c r="H9" s="605"/>
      <c r="I9" s="606"/>
      <c r="J9" s="614"/>
      <c r="K9" s="605"/>
      <c r="L9" s="60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>
      <c r="B10" s="147" t="s">
        <v>52</v>
      </c>
      <c r="C10" s="236" t="s">
        <v>798</v>
      </c>
      <c r="D10" s="604">
        <v>1</v>
      </c>
      <c r="E10" s="605"/>
      <c r="F10" s="606"/>
      <c r="G10" s="614"/>
      <c r="H10" s="605"/>
      <c r="I10" s="606"/>
      <c r="J10" s="614"/>
      <c r="K10" s="605"/>
      <c r="L10" s="60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>
      <c r="B11" s="147" t="s">
        <v>53</v>
      </c>
      <c r="C11" s="236" t="s">
        <v>828</v>
      </c>
      <c r="D11" s="604">
        <v>1</v>
      </c>
      <c r="E11" s="605"/>
      <c r="F11" s="606"/>
      <c r="G11" s="614"/>
      <c r="H11" s="605"/>
      <c r="I11" s="606"/>
      <c r="J11" s="614"/>
      <c r="K11" s="605"/>
      <c r="L11" s="60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>
      <c r="B12" s="147" t="s">
        <v>54</v>
      </c>
      <c r="C12" s="236"/>
      <c r="D12" s="604"/>
      <c r="E12" s="605"/>
      <c r="F12" s="606"/>
      <c r="G12" s="614"/>
      <c r="H12" s="605"/>
      <c r="I12" s="606"/>
      <c r="J12" s="614"/>
      <c r="K12" s="605"/>
      <c r="L12" s="60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>
      <c r="B13" s="147" t="s">
        <v>55</v>
      </c>
      <c r="C13" s="236"/>
      <c r="D13" s="317"/>
      <c r="E13" s="318"/>
      <c r="F13" s="319"/>
      <c r="G13" s="320"/>
      <c r="H13" s="318"/>
      <c r="I13" s="319"/>
      <c r="J13" s="320"/>
      <c r="K13" s="318"/>
      <c r="L13" s="31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>
      <c r="B14" s="147" t="s">
        <v>261</v>
      </c>
      <c r="C14" s="236"/>
      <c r="D14" s="604"/>
      <c r="E14" s="605"/>
      <c r="F14" s="606"/>
      <c r="G14" s="614"/>
      <c r="H14" s="605"/>
      <c r="I14" s="606"/>
      <c r="J14" s="614"/>
      <c r="K14" s="605"/>
      <c r="L14" s="60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>
      <c r="B15" s="148"/>
      <c r="C15" s="237"/>
      <c r="D15" s="321"/>
      <c r="E15" s="322"/>
      <c r="F15" s="323"/>
      <c r="G15" s="321"/>
      <c r="H15" s="322"/>
      <c r="I15" s="323"/>
      <c r="J15" s="324"/>
      <c r="K15" s="322"/>
      <c r="L15" s="32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>
      <c r="B16" s="147"/>
      <c r="C16" s="235" t="s">
        <v>18</v>
      </c>
      <c r="D16" s="604"/>
      <c r="E16" s="605"/>
      <c r="F16" s="606"/>
      <c r="G16" s="614"/>
      <c r="H16" s="605"/>
      <c r="I16" s="606"/>
      <c r="J16" s="614"/>
      <c r="K16" s="605"/>
      <c r="L16" s="60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>
      <c r="B17" s="147" t="s">
        <v>52</v>
      </c>
      <c r="C17" s="238" t="s">
        <v>766</v>
      </c>
      <c r="D17" s="604"/>
      <c r="E17" s="605"/>
      <c r="F17" s="606"/>
      <c r="G17" s="614"/>
      <c r="H17" s="605"/>
      <c r="I17" s="606"/>
      <c r="J17" s="614">
        <v>9</v>
      </c>
      <c r="K17" s="605"/>
      <c r="L17" s="60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>
      <c r="B18" s="147" t="s">
        <v>53</v>
      </c>
      <c r="C18" s="238"/>
      <c r="D18" s="604"/>
      <c r="E18" s="605"/>
      <c r="F18" s="606"/>
      <c r="G18" s="614"/>
      <c r="H18" s="605"/>
      <c r="I18" s="606"/>
      <c r="J18" s="614"/>
      <c r="K18" s="605"/>
      <c r="L18" s="60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>
      <c r="B19" s="149" t="s">
        <v>54</v>
      </c>
      <c r="C19" s="239"/>
      <c r="D19" s="317"/>
      <c r="E19" s="318"/>
      <c r="F19" s="319"/>
      <c r="G19" s="320"/>
      <c r="H19" s="318"/>
      <c r="I19" s="319"/>
      <c r="J19" s="320"/>
      <c r="K19" s="318"/>
      <c r="L19" s="31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>
      <c r="B20" s="149" t="s">
        <v>55</v>
      </c>
      <c r="C20" s="239"/>
      <c r="D20" s="604"/>
      <c r="E20" s="605"/>
      <c r="F20" s="606"/>
      <c r="G20" s="614"/>
      <c r="H20" s="605"/>
      <c r="I20" s="606"/>
      <c r="J20" s="614"/>
      <c r="K20" s="605"/>
      <c r="L20" s="60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>
      <c r="B21" s="147" t="s">
        <v>261</v>
      </c>
      <c r="C21" s="236"/>
      <c r="D21" s="618"/>
      <c r="E21" s="619"/>
      <c r="F21" s="620"/>
      <c r="G21" s="614"/>
      <c r="H21" s="605"/>
      <c r="I21" s="606"/>
      <c r="J21" s="614"/>
      <c r="K21" s="605"/>
      <c r="L21" s="60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>
      <c r="B22" s="597"/>
      <c r="C22" s="599" t="s">
        <v>784</v>
      </c>
      <c r="D22" s="229" t="s">
        <v>239</v>
      </c>
      <c r="E22" s="230" t="s">
        <v>237</v>
      </c>
      <c r="F22" s="231" t="s">
        <v>238</v>
      </c>
      <c r="G22" s="232" t="s">
        <v>239</v>
      </c>
      <c r="H22" s="230" t="s">
        <v>237</v>
      </c>
      <c r="I22" s="233" t="s">
        <v>238</v>
      </c>
      <c r="J22" s="229" t="s">
        <v>239</v>
      </c>
      <c r="K22" s="230" t="s">
        <v>237</v>
      </c>
      <c r="L22" s="233" t="s">
        <v>238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>
      <c r="B23" s="598"/>
      <c r="C23" s="600"/>
      <c r="D23" s="325">
        <v>127</v>
      </c>
      <c r="E23" s="326">
        <v>18</v>
      </c>
      <c r="F23" s="326">
        <v>109</v>
      </c>
      <c r="G23" s="327"/>
      <c r="H23" s="326"/>
      <c r="I23" s="328"/>
      <c r="J23" s="325">
        <v>9</v>
      </c>
      <c r="K23" s="326">
        <v>5</v>
      </c>
      <c r="L23" s="328">
        <v>4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>
      <c r="C26" s="35" t="s">
        <v>212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>
      <c r="C27" s="35" t="s">
        <v>572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>
      <c r="C30" s="37"/>
      <c r="M30" s="607"/>
      <c r="N30" s="607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>
      <c r="D31" s="145"/>
      <c r="E31" s="145"/>
      <c r="F31" s="145"/>
      <c r="G31" s="145"/>
      <c r="H31" s="145"/>
      <c r="I31" s="145"/>
      <c r="J31" s="145"/>
      <c r="K31" s="145"/>
      <c r="L31" s="145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J31"/>
  <sheetViews>
    <sheetView showGridLines="0" zoomScaleNormal="100" zoomScaleSheetLayoutView="86" workbookViewId="0">
      <selection activeCell="F13" sqref="F13"/>
    </sheetView>
  </sheetViews>
  <sheetFormatPr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>
      <c r="G1" s="162"/>
      <c r="I1" s="621" t="s">
        <v>206</v>
      </c>
      <c r="J1" s="621"/>
    </row>
    <row r="2" spans="2:10" ht="15.75">
      <c r="G2" s="162"/>
    </row>
    <row r="4" spans="2:10" ht="18.75">
      <c r="B4" s="624" t="s">
        <v>785</v>
      </c>
      <c r="C4" s="624"/>
      <c r="D4" s="624"/>
      <c r="E4" s="624"/>
      <c r="F4" s="624"/>
      <c r="G4" s="624"/>
      <c r="H4" s="114"/>
    </row>
    <row r="5" spans="2:10" ht="13.5" thickBot="1">
      <c r="B5" s="115"/>
      <c r="C5" s="116"/>
      <c r="D5" s="116"/>
      <c r="E5" s="116"/>
      <c r="F5" s="116"/>
      <c r="G5" s="113" t="s">
        <v>2</v>
      </c>
    </row>
    <row r="6" spans="2:10" ht="22.5" customHeight="1" thickBot="1">
      <c r="B6" s="625"/>
      <c r="C6" s="626"/>
      <c r="D6" s="629" t="s">
        <v>799</v>
      </c>
      <c r="E6" s="630"/>
      <c r="F6" s="629" t="s">
        <v>786</v>
      </c>
      <c r="G6" s="630"/>
    </row>
    <row r="7" spans="2:10" ht="22.5" customHeight="1" thickBot="1">
      <c r="B7" s="627"/>
      <c r="C7" s="628"/>
      <c r="D7" s="240" t="s">
        <v>218</v>
      </c>
      <c r="E7" s="241" t="s">
        <v>219</v>
      </c>
      <c r="F7" s="240" t="s">
        <v>218</v>
      </c>
      <c r="G7" s="241" t="s">
        <v>219</v>
      </c>
    </row>
    <row r="8" spans="2:10" ht="30" customHeight="1">
      <c r="B8" s="631" t="s">
        <v>220</v>
      </c>
      <c r="C8" s="117" t="s">
        <v>253</v>
      </c>
      <c r="D8" s="156">
        <v>116384</v>
      </c>
      <c r="E8" s="157">
        <v>84427</v>
      </c>
      <c r="F8" s="156">
        <v>127323</v>
      </c>
      <c r="G8" s="157">
        <v>92675</v>
      </c>
    </row>
    <row r="9" spans="2:10" ht="30" customHeight="1">
      <c r="B9" s="631"/>
      <c r="C9" s="155" t="s">
        <v>254</v>
      </c>
      <c r="D9" s="158">
        <v>264449</v>
      </c>
      <c r="E9" s="159">
        <v>188221</v>
      </c>
      <c r="F9" s="158">
        <v>254309</v>
      </c>
      <c r="G9" s="159">
        <v>181692</v>
      </c>
    </row>
    <row r="10" spans="2:10" ht="30" customHeight="1" thickBot="1">
      <c r="B10" s="632"/>
      <c r="C10" s="118" t="s">
        <v>255</v>
      </c>
      <c r="D10" s="160"/>
      <c r="E10" s="161"/>
      <c r="F10" s="160"/>
      <c r="G10" s="161"/>
    </row>
    <row r="11" spans="2:10" ht="30" customHeight="1">
      <c r="B11" s="622" t="s">
        <v>221</v>
      </c>
      <c r="C11" s="117" t="s">
        <v>253</v>
      </c>
      <c r="D11" s="156">
        <v>238938</v>
      </c>
      <c r="E11" s="157">
        <v>170337</v>
      </c>
      <c r="F11" s="156">
        <v>289260</v>
      </c>
      <c r="G11" s="157">
        <v>204090</v>
      </c>
    </row>
    <row r="12" spans="2:10" ht="30" customHeight="1">
      <c r="B12" s="622"/>
      <c r="C12" s="155" t="s">
        <v>254</v>
      </c>
      <c r="D12" s="158">
        <v>395271</v>
      </c>
      <c r="E12" s="159">
        <v>279927</v>
      </c>
      <c r="F12" s="158">
        <v>415323</v>
      </c>
      <c r="G12" s="159">
        <v>294563</v>
      </c>
    </row>
    <row r="13" spans="2:10" ht="30" customHeight="1" thickBot="1">
      <c r="B13" s="623"/>
      <c r="C13" s="118" t="s">
        <v>255</v>
      </c>
      <c r="D13" s="160"/>
      <c r="E13" s="161"/>
      <c r="F13" s="160"/>
      <c r="G13" s="161"/>
    </row>
    <row r="14" spans="2:10" ht="13.5" customHeight="1"/>
    <row r="15" spans="2:10">
      <c r="B15" s="175" t="s">
        <v>574</v>
      </c>
    </row>
    <row r="17" spans="2:10" ht="15">
      <c r="B17" s="428"/>
      <c r="C17" s="428"/>
      <c r="D17" s="428"/>
      <c r="E17" s="428"/>
      <c r="F17" s="428"/>
      <c r="G17" s="428"/>
      <c r="H17" s="428"/>
      <c r="I17" s="429"/>
      <c r="J17" s="429"/>
    </row>
    <row r="20" spans="2:10" ht="13.5" customHeight="1"/>
    <row r="25" spans="2:10" ht="36.75" customHeight="1"/>
    <row r="31" spans="2:10" ht="18.75" customHeight="1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L37"/>
  <sheetViews>
    <sheetView showGridLines="0" zoomScale="85" zoomScaleNormal="85" workbookViewId="0">
      <selection activeCell="B1" sqref="B1:I1048576"/>
    </sheetView>
  </sheetViews>
  <sheetFormatPr defaultRowHeight="15.7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>
      <c r="B1" s="8"/>
      <c r="C1" s="8"/>
      <c r="D1" s="8"/>
      <c r="E1" s="8"/>
      <c r="F1" s="8"/>
      <c r="G1" s="8"/>
      <c r="H1" s="8"/>
      <c r="I1" s="9" t="s">
        <v>205</v>
      </c>
    </row>
    <row r="2" spans="2:11">
      <c r="B2" s="8"/>
      <c r="C2" s="8"/>
      <c r="D2" s="8"/>
      <c r="E2" s="8"/>
      <c r="F2" s="8"/>
      <c r="G2" s="8"/>
      <c r="H2" s="8"/>
      <c r="I2" s="9"/>
    </row>
    <row r="3" spans="2:11" ht="20.25" customHeight="1">
      <c r="B3" s="633" t="s">
        <v>688</v>
      </c>
      <c r="C3" s="633"/>
      <c r="D3" s="633"/>
      <c r="E3" s="633"/>
      <c r="F3" s="633"/>
      <c r="G3" s="633"/>
      <c r="H3" s="633"/>
      <c r="I3" s="633"/>
      <c r="J3" s="329"/>
      <c r="K3" s="14"/>
    </row>
    <row r="4" spans="2:11" ht="16.5" thickBot="1">
      <c r="B4" s="120"/>
      <c r="C4" s="120"/>
      <c r="D4" s="120"/>
      <c r="E4" s="120"/>
      <c r="F4" s="120"/>
      <c r="G4" s="120"/>
      <c r="I4" s="121" t="s">
        <v>2</v>
      </c>
    </row>
    <row r="5" spans="2:11" s="48" customFormat="1" ht="44.25" customHeight="1" thickBot="1">
      <c r="B5" s="637" t="s">
        <v>575</v>
      </c>
      <c r="C5" s="638"/>
      <c r="D5" s="638"/>
      <c r="E5" s="638"/>
      <c r="F5" s="638"/>
      <c r="G5" s="638"/>
      <c r="H5" s="639"/>
      <c r="I5" s="635" t="s">
        <v>226</v>
      </c>
      <c r="J5" s="105"/>
    </row>
    <row r="6" spans="2:11" s="48" customFormat="1" ht="47.25" customHeight="1" thickBot="1">
      <c r="B6" s="180" t="s">
        <v>687</v>
      </c>
      <c r="C6" s="242" t="s">
        <v>223</v>
      </c>
      <c r="D6" s="242" t="s">
        <v>258</v>
      </c>
      <c r="E6" s="242" t="s">
        <v>213</v>
      </c>
      <c r="F6" s="243" t="s">
        <v>214</v>
      </c>
      <c r="G6" s="242" t="s">
        <v>215</v>
      </c>
      <c r="H6" s="242" t="s">
        <v>216</v>
      </c>
      <c r="I6" s="636"/>
      <c r="J6" s="105"/>
    </row>
    <row r="7" spans="2:11" s="48" customFormat="1" ht="20.100000000000001" customHeight="1">
      <c r="B7" s="122" t="s">
        <v>194</v>
      </c>
      <c r="C7" s="122"/>
      <c r="D7" s="122"/>
      <c r="E7" s="123"/>
      <c r="F7" s="123"/>
      <c r="G7" s="123"/>
      <c r="H7" s="124"/>
      <c r="I7" s="130"/>
      <c r="J7" s="105"/>
    </row>
    <row r="8" spans="2:11" s="48" customFormat="1" ht="20.100000000000001" customHeight="1">
      <c r="B8" s="122" t="s">
        <v>194</v>
      </c>
      <c r="C8" s="122"/>
      <c r="D8" s="122"/>
      <c r="E8" s="123"/>
      <c r="F8" s="123"/>
      <c r="G8" s="123"/>
      <c r="H8" s="124"/>
      <c r="I8" s="130"/>
      <c r="J8" s="105"/>
    </row>
    <row r="9" spans="2:11" s="48" customFormat="1" ht="20.100000000000001" customHeight="1">
      <c r="B9" s="122" t="s">
        <v>194</v>
      </c>
      <c r="C9" s="122"/>
      <c r="D9" s="122"/>
      <c r="E9" s="123"/>
      <c r="F9" s="123"/>
      <c r="G9" s="123"/>
      <c r="H9" s="124"/>
      <c r="I9" s="130"/>
      <c r="J9" s="105"/>
    </row>
    <row r="10" spans="2:11" s="48" customFormat="1" ht="20.100000000000001" customHeight="1">
      <c r="B10" s="125" t="s">
        <v>194</v>
      </c>
      <c r="C10" s="126"/>
      <c r="D10" s="126"/>
      <c r="E10" s="123"/>
      <c r="F10" s="123"/>
      <c r="G10" s="123"/>
      <c r="H10" s="124"/>
      <c r="I10" s="130"/>
      <c r="J10" s="105"/>
    </row>
    <row r="11" spans="2:11" s="48" customFormat="1" ht="20.100000000000001" customHeight="1">
      <c r="B11" s="125" t="s">
        <v>194</v>
      </c>
      <c r="C11" s="126"/>
      <c r="D11" s="126"/>
      <c r="E11" s="123"/>
      <c r="F11" s="123"/>
      <c r="G11" s="123"/>
      <c r="H11" s="124"/>
      <c r="I11" s="130"/>
      <c r="J11" s="105"/>
    </row>
    <row r="12" spans="2:11" s="48" customFormat="1" ht="20.100000000000001" customHeight="1" thickBot="1">
      <c r="B12" s="127" t="s">
        <v>194</v>
      </c>
      <c r="C12" s="127"/>
      <c r="D12" s="127"/>
      <c r="E12" s="128"/>
      <c r="F12" s="128"/>
      <c r="G12" s="128"/>
      <c r="H12" s="128"/>
      <c r="I12" s="131"/>
      <c r="J12" s="105"/>
    </row>
    <row r="13" spans="2:11" s="48" customFormat="1" ht="30" customHeight="1" thickBot="1">
      <c r="B13" s="646" t="s">
        <v>257</v>
      </c>
      <c r="C13" s="647"/>
      <c r="D13" s="648"/>
      <c r="E13" s="244"/>
      <c r="F13" s="244"/>
      <c r="G13" s="244"/>
      <c r="H13" s="244"/>
      <c r="I13" s="244"/>
      <c r="J13" s="105"/>
    </row>
    <row r="14" spans="2:11">
      <c r="I14" s="70"/>
    </row>
    <row r="15" spans="2:11">
      <c r="B15" s="640" t="s">
        <v>689</v>
      </c>
      <c r="C15" s="640"/>
      <c r="D15" s="640"/>
      <c r="E15" s="640"/>
      <c r="F15" s="640"/>
      <c r="G15" s="640"/>
      <c r="H15" s="640"/>
      <c r="I15" s="109"/>
    </row>
    <row r="16" spans="2:11">
      <c r="B16" s="57"/>
      <c r="C16" s="57"/>
      <c r="D16" s="57"/>
    </row>
    <row r="19" spans="2:12">
      <c r="I19" s="108"/>
      <c r="J19" s="108"/>
      <c r="K19" s="108"/>
    </row>
    <row r="20" spans="2:12" ht="16.5" thickBot="1">
      <c r="B20" s="129"/>
      <c r="C20" s="129"/>
      <c r="D20" s="129"/>
      <c r="E20" s="129"/>
      <c r="F20" s="129"/>
      <c r="G20" s="129"/>
      <c r="H20" s="129"/>
      <c r="I20" s="121" t="s">
        <v>2</v>
      </c>
    </row>
    <row r="21" spans="2:12" s="48" customFormat="1" ht="36" customHeight="1" thickBot="1">
      <c r="B21" s="641" t="s">
        <v>576</v>
      </c>
      <c r="C21" s="642"/>
      <c r="D21" s="642"/>
      <c r="E21" s="642"/>
      <c r="F21" s="642"/>
      <c r="G21" s="642"/>
      <c r="H21" s="642"/>
      <c r="I21" s="643"/>
      <c r="L21" s="49"/>
    </row>
    <row r="22" spans="2:12" s="48" customFormat="1" ht="49.5" customHeight="1">
      <c r="B22" s="644" t="s">
        <v>222</v>
      </c>
      <c r="C22" s="635" t="s">
        <v>223</v>
      </c>
      <c r="D22" s="635" t="s">
        <v>256</v>
      </c>
      <c r="E22" s="245" t="s">
        <v>44</v>
      </c>
      <c r="F22" s="245" t="s">
        <v>196</v>
      </c>
      <c r="G22" s="245" t="s">
        <v>224</v>
      </c>
      <c r="H22" s="245" t="s">
        <v>197</v>
      </c>
      <c r="I22" s="246" t="s">
        <v>226</v>
      </c>
    </row>
    <row r="23" spans="2:12" s="48" customFormat="1" ht="19.5" thickBot="1">
      <c r="B23" s="645"/>
      <c r="C23" s="636"/>
      <c r="D23" s="636"/>
      <c r="E23" s="247">
        <v>1</v>
      </c>
      <c r="F23" s="247">
        <v>2</v>
      </c>
      <c r="G23" s="247">
        <v>3</v>
      </c>
      <c r="H23" s="247" t="s">
        <v>198</v>
      </c>
      <c r="I23" s="248">
        <v>5</v>
      </c>
    </row>
    <row r="24" spans="2:12" s="48" customFormat="1" ht="20.100000000000001" customHeight="1">
      <c r="B24" s="122" t="s">
        <v>194</v>
      </c>
      <c r="C24" s="122"/>
      <c r="D24" s="122"/>
      <c r="E24" s="123"/>
      <c r="F24" s="123"/>
      <c r="G24" s="123"/>
      <c r="H24" s="124"/>
      <c r="I24" s="130"/>
    </row>
    <row r="25" spans="2:12" s="48" customFormat="1" ht="20.100000000000001" customHeight="1">
      <c r="B25" s="122" t="s">
        <v>194</v>
      </c>
      <c r="C25" s="122"/>
      <c r="D25" s="122"/>
      <c r="E25" s="123"/>
      <c r="F25" s="123"/>
      <c r="G25" s="123"/>
      <c r="H25" s="124"/>
      <c r="I25" s="130"/>
    </row>
    <row r="26" spans="2:12" s="48" customFormat="1" ht="20.100000000000001" customHeight="1">
      <c r="B26" s="122" t="s">
        <v>194</v>
      </c>
      <c r="C26" s="122"/>
      <c r="D26" s="122"/>
      <c r="E26" s="123"/>
      <c r="F26" s="123"/>
      <c r="G26" s="123"/>
      <c r="H26" s="124"/>
      <c r="I26" s="130"/>
    </row>
    <row r="27" spans="2:12" s="48" customFormat="1" ht="20.100000000000001" customHeight="1">
      <c r="B27" s="125" t="s">
        <v>194</v>
      </c>
      <c r="C27" s="126"/>
      <c r="D27" s="126"/>
      <c r="E27" s="123"/>
      <c r="F27" s="123"/>
      <c r="G27" s="123"/>
      <c r="H27" s="124"/>
      <c r="I27" s="130"/>
    </row>
    <row r="28" spans="2:12" s="48" customFormat="1" ht="20.100000000000001" customHeight="1">
      <c r="B28" s="125" t="s">
        <v>194</v>
      </c>
      <c r="C28" s="126"/>
      <c r="D28" s="126"/>
      <c r="E28" s="123"/>
      <c r="F28" s="123"/>
      <c r="G28" s="123"/>
      <c r="H28" s="124"/>
      <c r="I28" s="130"/>
    </row>
    <row r="29" spans="2:12" s="48" customFormat="1" ht="20.100000000000001" customHeight="1" thickBot="1">
      <c r="B29" s="127" t="s">
        <v>194</v>
      </c>
      <c r="C29" s="127"/>
      <c r="D29" s="127"/>
      <c r="E29" s="128"/>
      <c r="F29" s="128"/>
      <c r="G29" s="128"/>
      <c r="H29" s="128"/>
      <c r="I29" s="131"/>
    </row>
    <row r="30" spans="2:12" s="48" customFormat="1" ht="30" customHeight="1" thickBot="1">
      <c r="B30" s="646" t="s">
        <v>257</v>
      </c>
      <c r="C30" s="647"/>
      <c r="D30" s="648"/>
      <c r="E30" s="244"/>
      <c r="F30" s="244"/>
      <c r="G30" s="244"/>
      <c r="H30" s="244"/>
      <c r="I30" s="244"/>
      <c r="J30" s="105"/>
    </row>
    <row r="31" spans="2:12" s="48" customFormat="1" ht="18.75">
      <c r="B31" s="132"/>
      <c r="C31" s="132"/>
      <c r="D31" s="132"/>
      <c r="E31" s="133"/>
      <c r="F31" s="133"/>
      <c r="G31" s="133"/>
      <c r="H31" s="133"/>
      <c r="I31" s="106"/>
    </row>
    <row r="32" spans="2:12" s="48" customFormat="1" ht="18.75">
      <c r="B32" s="132"/>
      <c r="C32" s="132"/>
      <c r="D32" s="132"/>
      <c r="E32" s="133"/>
      <c r="F32" s="133"/>
      <c r="G32" s="133"/>
      <c r="H32" s="133"/>
      <c r="I32" s="106"/>
    </row>
    <row r="33" spans="2:9" s="48" customFormat="1" ht="18" customHeight="1">
      <c r="B33" s="634" t="s">
        <v>690</v>
      </c>
      <c r="C33" s="634"/>
      <c r="D33" s="634"/>
      <c r="E33" s="634"/>
      <c r="F33" s="634"/>
      <c r="G33" s="634"/>
      <c r="H33" s="634"/>
      <c r="I33" s="106"/>
    </row>
    <row r="34" spans="2:9" s="48" customFormat="1" ht="18.75">
      <c r="B34" s="634" t="s">
        <v>574</v>
      </c>
      <c r="C34" s="634"/>
      <c r="D34" s="634"/>
      <c r="E34" s="634"/>
      <c r="F34" s="634"/>
      <c r="G34" s="634"/>
      <c r="H34" s="634"/>
      <c r="I34" s="106"/>
    </row>
    <row r="35" spans="2:9" s="48" customFormat="1" ht="18.75">
      <c r="B35" s="132"/>
      <c r="C35" s="132"/>
      <c r="D35" s="132"/>
      <c r="E35" s="133"/>
      <c r="F35" s="133"/>
      <c r="G35" s="133"/>
      <c r="H35" s="133"/>
      <c r="I35" s="106"/>
    </row>
    <row r="36" spans="2:9" s="48" customFormat="1" ht="18.75">
      <c r="B36" s="132"/>
      <c r="C36" s="132"/>
      <c r="D36" s="132"/>
      <c r="E36" s="133"/>
      <c r="F36" s="133"/>
      <c r="G36" s="133"/>
      <c r="H36" s="133"/>
      <c r="I36" s="106"/>
    </row>
    <row r="37" spans="2:9" s="48" customFormat="1" ht="18.75">
      <c r="B37" s="58"/>
      <c r="C37" s="58"/>
      <c r="D37" s="58"/>
      <c r="E37" s="59"/>
      <c r="F37" s="60"/>
      <c r="G37" s="61"/>
      <c r="H37" s="119"/>
      <c r="I37" s="11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R34"/>
  <sheetViews>
    <sheetView showGridLines="0" topLeftCell="B1" zoomScaleNormal="100" zoomScaleSheetLayoutView="75" workbookViewId="0">
      <selection activeCell="K16" sqref="K16"/>
    </sheetView>
  </sheetViews>
  <sheetFormatPr defaultColWidth="9.140625" defaultRowHeight="15.7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/>
    <row r="2" spans="2:18">
      <c r="B2" s="1"/>
      <c r="H2" s="9"/>
      <c r="K2" s="9" t="s">
        <v>204</v>
      </c>
      <c r="N2" s="653"/>
      <c r="O2" s="653"/>
    </row>
    <row r="3" spans="2:18">
      <c r="B3" s="1"/>
      <c r="N3" s="1"/>
      <c r="O3" s="12"/>
    </row>
    <row r="4" spans="2:18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>
      <c r="B5" s="659" t="s">
        <v>47</v>
      </c>
      <c r="C5" s="659"/>
      <c r="D5" s="659"/>
      <c r="E5" s="659"/>
      <c r="F5" s="659"/>
      <c r="G5" s="659"/>
      <c r="H5" s="659"/>
      <c r="I5" s="659"/>
      <c r="J5" s="17"/>
      <c r="K5" s="17"/>
      <c r="L5" s="17"/>
      <c r="M5" s="17"/>
      <c r="N5" s="17"/>
      <c r="O5" s="17"/>
    </row>
    <row r="6" spans="2:18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>
      <c r="B8" s="654" t="s">
        <v>3</v>
      </c>
      <c r="C8" s="649" t="s">
        <v>4</v>
      </c>
      <c r="D8" s="651" t="s">
        <v>787</v>
      </c>
      <c r="E8" s="651" t="s">
        <v>780</v>
      </c>
      <c r="F8" s="651" t="s">
        <v>788</v>
      </c>
      <c r="G8" s="656" t="s">
        <v>789</v>
      </c>
      <c r="H8" s="657"/>
      <c r="I8" s="508" t="s">
        <v>790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>
      <c r="B9" s="655"/>
      <c r="C9" s="650"/>
      <c r="D9" s="652"/>
      <c r="E9" s="652"/>
      <c r="F9" s="652"/>
      <c r="G9" s="250" t="s">
        <v>779</v>
      </c>
      <c r="H9" s="251" t="s">
        <v>45</v>
      </c>
      <c r="I9" s="658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>
      <c r="B10" s="261" t="s">
        <v>52</v>
      </c>
      <c r="C10" s="252" t="s">
        <v>42</v>
      </c>
      <c r="D10" s="258"/>
      <c r="E10" s="258"/>
      <c r="F10" s="258"/>
      <c r="G10" s="258"/>
      <c r="H10" s="258"/>
      <c r="I10" s="257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>
      <c r="B11" s="262" t="s">
        <v>53</v>
      </c>
      <c r="C11" s="253" t="s">
        <v>43</v>
      </c>
      <c r="D11" s="259"/>
      <c r="E11" s="259"/>
      <c r="F11" s="259"/>
      <c r="G11" s="259"/>
      <c r="H11" s="259"/>
      <c r="I11" s="255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>
      <c r="B12" s="262" t="s">
        <v>54</v>
      </c>
      <c r="C12" s="253" t="s">
        <v>38</v>
      </c>
      <c r="D12" s="259"/>
      <c r="E12" s="259"/>
      <c r="F12" s="259"/>
      <c r="G12" s="259"/>
      <c r="H12" s="259"/>
      <c r="I12" s="255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>
      <c r="B13" s="262" t="s">
        <v>55</v>
      </c>
      <c r="C13" s="253" t="s">
        <v>39</v>
      </c>
      <c r="D13" s="259"/>
      <c r="E13" s="259"/>
      <c r="F13" s="259"/>
      <c r="G13" s="259"/>
      <c r="H13" s="259"/>
      <c r="I13" s="255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>
      <c r="B14" s="262" t="s">
        <v>56</v>
      </c>
      <c r="C14" s="253" t="s">
        <v>40</v>
      </c>
      <c r="D14" s="259">
        <v>2970000</v>
      </c>
      <c r="E14" s="259">
        <v>2233707</v>
      </c>
      <c r="F14" s="259">
        <v>2970000</v>
      </c>
      <c r="G14" s="259">
        <v>150000</v>
      </c>
      <c r="H14" s="259">
        <v>261408</v>
      </c>
      <c r="I14" s="255">
        <f>H14/G14</f>
        <v>1.74272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>
      <c r="B15" s="262" t="s">
        <v>57</v>
      </c>
      <c r="C15" s="253" t="s">
        <v>41</v>
      </c>
      <c r="D15" s="259"/>
      <c r="E15" s="259"/>
      <c r="F15" s="259"/>
      <c r="G15" s="259"/>
      <c r="H15" s="259"/>
      <c r="I15" s="255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>
      <c r="B16" s="263" t="s">
        <v>58</v>
      </c>
      <c r="C16" s="254" t="s">
        <v>48</v>
      </c>
      <c r="D16" s="260"/>
      <c r="E16" s="260"/>
      <c r="F16" s="260"/>
      <c r="G16" s="260"/>
      <c r="H16" s="260"/>
      <c r="I16" s="256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>
      <c r="B17" s="73"/>
      <c r="C17" s="73"/>
      <c r="D17" s="73"/>
      <c r="E17" s="73"/>
      <c r="F17" s="79"/>
    </row>
    <row r="18" spans="2:11" ht="20.25" customHeight="1">
      <c r="B18" s="661" t="s">
        <v>192</v>
      </c>
      <c r="C18" s="664" t="s">
        <v>42</v>
      </c>
      <c r="D18" s="664"/>
      <c r="E18" s="665"/>
      <c r="F18" s="666" t="s">
        <v>43</v>
      </c>
      <c r="G18" s="664"/>
      <c r="H18" s="665"/>
      <c r="I18" s="666" t="s">
        <v>38</v>
      </c>
      <c r="J18" s="664"/>
      <c r="K18" s="665"/>
    </row>
    <row r="19" spans="2:11">
      <c r="B19" s="662"/>
      <c r="C19" s="264">
        <v>1</v>
      </c>
      <c r="D19" s="264">
        <v>2</v>
      </c>
      <c r="E19" s="265">
        <v>3</v>
      </c>
      <c r="F19" s="266">
        <v>4</v>
      </c>
      <c r="G19" s="264">
        <v>5</v>
      </c>
      <c r="H19" s="265">
        <v>6</v>
      </c>
      <c r="I19" s="266">
        <v>7</v>
      </c>
      <c r="J19" s="264">
        <v>8</v>
      </c>
      <c r="K19" s="265">
        <v>9</v>
      </c>
    </row>
    <row r="20" spans="2:11">
      <c r="B20" s="663"/>
      <c r="C20" s="267" t="s">
        <v>193</v>
      </c>
      <c r="D20" s="267" t="s">
        <v>194</v>
      </c>
      <c r="E20" s="268" t="s">
        <v>195</v>
      </c>
      <c r="F20" s="269" t="s">
        <v>193</v>
      </c>
      <c r="G20" s="267" t="s">
        <v>194</v>
      </c>
      <c r="H20" s="268" t="s">
        <v>195</v>
      </c>
      <c r="I20" s="269" t="s">
        <v>193</v>
      </c>
      <c r="J20" s="267" t="s">
        <v>194</v>
      </c>
      <c r="K20" s="268" t="s">
        <v>195</v>
      </c>
    </row>
    <row r="21" spans="2:11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>
      <c r="B32" s="660" t="s">
        <v>574</v>
      </c>
      <c r="C32" s="660"/>
      <c r="D32" s="660"/>
      <c r="E32" s="660"/>
      <c r="F32" s="660"/>
      <c r="G32" s="660"/>
      <c r="H32" s="660"/>
      <c r="I32" s="13"/>
    </row>
    <row r="33" spans="2:7">
      <c r="B33" s="13"/>
      <c r="C33" s="13"/>
      <c r="D33" s="13"/>
      <c r="E33" s="13"/>
      <c r="G33" s="13"/>
    </row>
    <row r="34" spans="2:7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N61"/>
  <sheetViews>
    <sheetView showGridLines="0" workbookViewId="0">
      <selection activeCell="M27" sqref="M27"/>
    </sheetView>
  </sheetViews>
  <sheetFormatPr defaultRowHeight="15.7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>
      <c r="M1" s="9" t="s">
        <v>671</v>
      </c>
    </row>
    <row r="2" spans="1:13" ht="20.25">
      <c r="B2" s="659" t="s">
        <v>691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</row>
    <row r="3" spans="1:13" ht="6.75" customHeight="1">
      <c r="B3" s="347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</row>
    <row r="4" spans="1:13" ht="7.5" customHeight="1">
      <c r="B4" s="346" t="s">
        <v>684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</row>
    <row r="5" spans="1:13" ht="4.5" customHeight="1">
      <c r="B5" s="337" t="s">
        <v>680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>
      <c r="B6" s="681" t="s">
        <v>252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</row>
    <row r="7" spans="1:13" ht="20.25" customHeight="1" thickBot="1">
      <c r="A7" s="83"/>
      <c r="B7" s="716" t="s">
        <v>247</v>
      </c>
      <c r="C7" s="683" t="s">
        <v>227</v>
      </c>
      <c r="D7" s="687"/>
      <c r="E7" s="687"/>
      <c r="F7" s="684"/>
      <c r="G7" s="683" t="s">
        <v>248</v>
      </c>
      <c r="H7" s="684"/>
      <c r="I7" s="717" t="s">
        <v>681</v>
      </c>
      <c r="J7" s="717"/>
      <c r="K7" s="717"/>
      <c r="L7" s="717"/>
      <c r="M7" s="718"/>
    </row>
    <row r="8" spans="1:13" s="56" customFormat="1" ht="18" customHeight="1" thickBot="1">
      <c r="A8" s="82"/>
      <c r="B8" s="716"/>
      <c r="C8" s="685"/>
      <c r="D8" s="688"/>
      <c r="E8" s="688"/>
      <c r="F8" s="686"/>
      <c r="G8" s="685"/>
      <c r="H8" s="686"/>
      <c r="I8" s="629" t="s">
        <v>251</v>
      </c>
      <c r="J8" s="719"/>
      <c r="K8" s="629" t="s">
        <v>682</v>
      </c>
      <c r="L8" s="719"/>
      <c r="M8" s="630"/>
    </row>
    <row r="9" spans="1:13" s="56" customFormat="1" ht="79.5" thickBot="1">
      <c r="A9" s="82"/>
      <c r="B9" s="688"/>
      <c r="C9" s="270" t="s">
        <v>678</v>
      </c>
      <c r="D9" s="272" t="s">
        <v>679</v>
      </c>
      <c r="E9" s="455" t="s">
        <v>240</v>
      </c>
      <c r="F9" s="241" t="s">
        <v>677</v>
      </c>
      <c r="G9" s="243" t="s">
        <v>249</v>
      </c>
      <c r="H9" s="455" t="s">
        <v>250</v>
      </c>
      <c r="I9" s="271" t="s">
        <v>228</v>
      </c>
      <c r="J9" s="272" t="s">
        <v>241</v>
      </c>
      <c r="K9" s="240" t="s">
        <v>225</v>
      </c>
      <c r="L9" s="273" t="s">
        <v>241</v>
      </c>
      <c r="M9" s="241" t="s">
        <v>683</v>
      </c>
    </row>
    <row r="10" spans="1:13">
      <c r="A10" s="83"/>
      <c r="B10" s="667">
        <v>2021</v>
      </c>
      <c r="C10" s="704" t="s">
        <v>733</v>
      </c>
      <c r="D10" s="707" t="s">
        <v>734</v>
      </c>
      <c r="E10" s="704" t="s">
        <v>735</v>
      </c>
      <c r="F10" s="707" t="s">
        <v>736</v>
      </c>
      <c r="G10" s="698" t="s">
        <v>684</v>
      </c>
      <c r="H10" s="698">
        <v>742757</v>
      </c>
      <c r="I10" s="695">
        <v>0.85</v>
      </c>
      <c r="J10" s="698">
        <v>631344</v>
      </c>
      <c r="K10" s="701">
        <v>0.15</v>
      </c>
      <c r="L10" s="710">
        <v>111414</v>
      </c>
      <c r="M10" s="456"/>
    </row>
    <row r="11" spans="1:13">
      <c r="A11" s="83"/>
      <c r="B11" s="668"/>
      <c r="C11" s="705"/>
      <c r="D11" s="708"/>
      <c r="E11" s="705"/>
      <c r="F11" s="708"/>
      <c r="G11" s="699"/>
      <c r="H11" s="699"/>
      <c r="I11" s="696"/>
      <c r="J11" s="699"/>
      <c r="K11" s="702"/>
      <c r="L11" s="711"/>
      <c r="M11" s="456"/>
    </row>
    <row r="12" spans="1:13" ht="16.5" thickBot="1">
      <c r="A12" s="83"/>
      <c r="B12" s="669"/>
      <c r="C12" s="706"/>
      <c r="D12" s="709"/>
      <c r="E12" s="706"/>
      <c r="F12" s="709"/>
      <c r="G12" s="700"/>
      <c r="H12" s="700"/>
      <c r="I12" s="697"/>
      <c r="J12" s="700"/>
      <c r="K12" s="703"/>
      <c r="L12" s="712"/>
      <c r="M12" s="456"/>
    </row>
    <row r="13" spans="1:13" ht="15.75" customHeight="1">
      <c r="A13" s="83"/>
      <c r="B13" s="667">
        <v>2022</v>
      </c>
      <c r="C13" s="704" t="s">
        <v>739</v>
      </c>
      <c r="D13" s="707" t="s">
        <v>740</v>
      </c>
      <c r="E13" s="704" t="s">
        <v>741</v>
      </c>
      <c r="F13" s="707" t="s">
        <v>742</v>
      </c>
      <c r="G13" s="698" t="s">
        <v>680</v>
      </c>
      <c r="H13" s="698">
        <v>37157759</v>
      </c>
      <c r="I13" s="695"/>
      <c r="J13" s="698"/>
      <c r="K13" s="701"/>
      <c r="L13" s="710"/>
      <c r="M13" s="713" t="s">
        <v>743</v>
      </c>
    </row>
    <row r="14" spans="1:13" ht="15.75" customHeight="1">
      <c r="A14" s="16"/>
      <c r="B14" s="668"/>
      <c r="C14" s="705"/>
      <c r="D14" s="708"/>
      <c r="E14" s="705"/>
      <c r="F14" s="708"/>
      <c r="G14" s="699"/>
      <c r="H14" s="699"/>
      <c r="I14" s="696"/>
      <c r="J14" s="699"/>
      <c r="K14" s="702"/>
      <c r="L14" s="711"/>
      <c r="M14" s="714"/>
    </row>
    <row r="15" spans="1:13" ht="16.5" thickBot="1">
      <c r="A15" s="16"/>
      <c r="B15" s="669"/>
      <c r="C15" s="706"/>
      <c r="D15" s="709"/>
      <c r="E15" s="706"/>
      <c r="F15" s="709"/>
      <c r="G15" s="700"/>
      <c r="H15" s="700"/>
      <c r="I15" s="697"/>
      <c r="J15" s="700"/>
      <c r="K15" s="703"/>
      <c r="L15" s="712"/>
      <c r="M15" s="715"/>
    </row>
    <row r="16" spans="1:13">
      <c r="A16" s="16"/>
      <c r="B16" s="667">
        <v>2023</v>
      </c>
      <c r="C16" s="704" t="s">
        <v>764</v>
      </c>
      <c r="D16" s="707" t="s">
        <v>763</v>
      </c>
      <c r="E16" s="704" t="s">
        <v>760</v>
      </c>
      <c r="F16" s="707" t="s">
        <v>761</v>
      </c>
      <c r="G16" s="692" t="s">
        <v>684</v>
      </c>
      <c r="H16" s="692">
        <v>8156080.7400000002</v>
      </c>
      <c r="I16" s="695">
        <v>0.85</v>
      </c>
      <c r="J16" s="698">
        <v>6932668</v>
      </c>
      <c r="K16" s="701">
        <v>0.15</v>
      </c>
      <c r="L16" s="710">
        <v>1223412</v>
      </c>
      <c r="M16" s="454"/>
    </row>
    <row r="17" spans="1:14" ht="16.5" customHeight="1">
      <c r="A17" s="16"/>
      <c r="B17" s="668"/>
      <c r="C17" s="705"/>
      <c r="D17" s="708"/>
      <c r="E17" s="705"/>
      <c r="F17" s="708"/>
      <c r="G17" s="693"/>
      <c r="H17" s="693"/>
      <c r="I17" s="696"/>
      <c r="J17" s="699"/>
      <c r="K17" s="702"/>
      <c r="L17" s="711"/>
      <c r="M17" s="454"/>
    </row>
    <row r="18" spans="1:14" ht="16.5" customHeight="1" thickBot="1">
      <c r="A18" s="16"/>
      <c r="B18" s="669"/>
      <c r="C18" s="706"/>
      <c r="D18" s="709"/>
      <c r="E18" s="706"/>
      <c r="F18" s="709"/>
      <c r="G18" s="694"/>
      <c r="H18" s="694"/>
      <c r="I18" s="697"/>
      <c r="J18" s="700"/>
      <c r="K18" s="703"/>
      <c r="L18" s="712"/>
      <c r="M18" s="454"/>
    </row>
    <row r="19" spans="1:14">
      <c r="B19" s="667">
        <v>2024</v>
      </c>
      <c r="C19" s="704" t="s">
        <v>800</v>
      </c>
      <c r="D19" s="707" t="s">
        <v>801</v>
      </c>
      <c r="E19" s="704" t="s">
        <v>802</v>
      </c>
      <c r="F19" s="707" t="s">
        <v>803</v>
      </c>
      <c r="G19" s="692" t="s">
        <v>684</v>
      </c>
      <c r="H19" s="692">
        <v>1865210.85</v>
      </c>
      <c r="I19" s="695">
        <v>0.85</v>
      </c>
      <c r="J19" s="698">
        <v>1585429.22</v>
      </c>
      <c r="K19" s="701">
        <v>0.15</v>
      </c>
      <c r="L19" s="710">
        <v>279781</v>
      </c>
      <c r="M19" s="713"/>
    </row>
    <row r="20" spans="1:14">
      <c r="B20" s="668"/>
      <c r="C20" s="705"/>
      <c r="D20" s="708"/>
      <c r="E20" s="705"/>
      <c r="F20" s="708"/>
      <c r="G20" s="693"/>
      <c r="H20" s="693"/>
      <c r="I20" s="696"/>
      <c r="J20" s="699"/>
      <c r="K20" s="702"/>
      <c r="L20" s="711"/>
      <c r="M20" s="714"/>
    </row>
    <row r="21" spans="1:14" s="56" customFormat="1" ht="15.75" customHeight="1" thickBot="1">
      <c r="B21" s="669"/>
      <c r="C21" s="706"/>
      <c r="D21" s="709"/>
      <c r="E21" s="706"/>
      <c r="F21" s="709"/>
      <c r="G21" s="694"/>
      <c r="H21" s="694"/>
      <c r="I21" s="697"/>
      <c r="J21" s="700"/>
      <c r="K21" s="703"/>
      <c r="L21" s="712"/>
      <c r="M21" s="715"/>
      <c r="N21" s="106"/>
    </row>
    <row r="22" spans="1:14" s="56" customFormat="1" ht="15.75" customHeight="1">
      <c r="B22" s="667">
        <v>2025</v>
      </c>
      <c r="C22" s="704"/>
      <c r="D22" s="707"/>
      <c r="E22" s="704"/>
      <c r="F22" s="707"/>
      <c r="G22" s="692" t="s">
        <v>680</v>
      </c>
      <c r="H22" s="692">
        <v>30492</v>
      </c>
      <c r="I22" s="695"/>
      <c r="J22" s="698"/>
      <c r="K22" s="701"/>
      <c r="L22" s="710"/>
      <c r="M22" s="713" t="s">
        <v>805</v>
      </c>
      <c r="N22" s="106"/>
    </row>
    <row r="23" spans="1:14" s="56" customFormat="1" ht="23.25" customHeight="1">
      <c r="B23" s="668"/>
      <c r="C23" s="705"/>
      <c r="D23" s="708"/>
      <c r="E23" s="705"/>
      <c r="F23" s="708"/>
      <c r="G23" s="693"/>
      <c r="H23" s="693"/>
      <c r="I23" s="696"/>
      <c r="J23" s="699"/>
      <c r="K23" s="702"/>
      <c r="L23" s="711"/>
      <c r="M23" s="714"/>
      <c r="N23" s="106"/>
    </row>
    <row r="24" spans="1:14" s="56" customFormat="1" ht="27" customHeight="1" thickBot="1">
      <c r="B24" s="669"/>
      <c r="C24" s="706"/>
      <c r="D24" s="709"/>
      <c r="E24" s="706"/>
      <c r="F24" s="709"/>
      <c r="G24" s="694"/>
      <c r="H24" s="694"/>
      <c r="I24" s="697"/>
      <c r="J24" s="700"/>
      <c r="K24" s="703"/>
      <c r="L24" s="712"/>
      <c r="M24" s="715"/>
      <c r="N24" s="106"/>
    </row>
    <row r="25" spans="1:14" s="56" customFormat="1" ht="15.75" customHeight="1">
      <c r="B25" s="680"/>
      <c r="C25" s="680"/>
      <c r="D25" s="680"/>
      <c r="E25" s="680"/>
      <c r="F25" s="680"/>
      <c r="G25" s="680"/>
      <c r="H25" s="680"/>
      <c r="I25" s="680"/>
      <c r="J25" s="680"/>
      <c r="K25" s="680"/>
      <c r="L25" s="23"/>
      <c r="M25" s="13"/>
    </row>
    <row r="26" spans="1:14" s="56" customFormat="1" ht="16.5" thickBot="1">
      <c r="B26" s="681" t="s">
        <v>675</v>
      </c>
      <c r="C26" s="681"/>
      <c r="D26" s="681"/>
      <c r="E26" s="681"/>
      <c r="F26" s="681"/>
      <c r="G26" s="681"/>
      <c r="H26" s="681"/>
      <c r="I26" s="681"/>
      <c r="J26" s="681"/>
      <c r="K26" s="150"/>
      <c r="L26" s="150"/>
      <c r="M26" s="16"/>
    </row>
    <row r="27" spans="1:14" s="56" customFormat="1" ht="15.75" customHeight="1">
      <c r="B27" s="635" t="s">
        <v>246</v>
      </c>
      <c r="C27" s="683" t="s">
        <v>242</v>
      </c>
      <c r="D27" s="684"/>
      <c r="E27" s="687" t="s">
        <v>229</v>
      </c>
      <c r="F27" s="687"/>
      <c r="G27" s="687"/>
      <c r="H27" s="687"/>
      <c r="I27" s="687"/>
      <c r="J27" s="684"/>
      <c r="K27" s="151"/>
      <c r="L27" s="151"/>
      <c r="M27" s="106"/>
    </row>
    <row r="28" spans="1:14" s="56" customFormat="1" ht="16.5" thickBot="1">
      <c r="B28" s="682"/>
      <c r="C28" s="685"/>
      <c r="D28" s="686"/>
      <c r="E28" s="688"/>
      <c r="F28" s="688"/>
      <c r="G28" s="688"/>
      <c r="H28" s="688"/>
      <c r="I28" s="688"/>
      <c r="J28" s="686"/>
      <c r="K28" s="151"/>
      <c r="M28" s="345"/>
    </row>
    <row r="29" spans="1:14" s="56" customFormat="1" ht="16.5" thickBot="1">
      <c r="B29" s="636"/>
      <c r="C29" s="270" t="s">
        <v>195</v>
      </c>
      <c r="D29" s="274" t="s">
        <v>200</v>
      </c>
      <c r="E29" s="452" t="s">
        <v>243</v>
      </c>
      <c r="F29" s="689" t="s">
        <v>244</v>
      </c>
      <c r="G29" s="690"/>
      <c r="H29" s="690"/>
      <c r="I29" s="690"/>
      <c r="J29" s="691"/>
      <c r="K29" s="151"/>
      <c r="M29" s="106"/>
    </row>
    <row r="30" spans="1:14" s="56" customFormat="1">
      <c r="B30" s="667">
        <v>2025</v>
      </c>
      <c r="C30" s="330">
        <v>1585429.22</v>
      </c>
      <c r="D30" s="458" t="s">
        <v>804</v>
      </c>
      <c r="E30" s="412" t="s">
        <v>801</v>
      </c>
      <c r="F30" s="465"/>
      <c r="G30" s="466"/>
      <c r="H30" s="466"/>
      <c r="I30" s="466"/>
      <c r="J30" s="467"/>
      <c r="K30" s="151"/>
      <c r="M30" s="106"/>
    </row>
    <row r="31" spans="1:14" s="56" customFormat="1">
      <c r="B31" s="668"/>
      <c r="C31" s="331"/>
      <c r="D31" s="143"/>
      <c r="E31" s="153"/>
      <c r="F31" s="676"/>
      <c r="G31" s="677"/>
      <c r="H31" s="677"/>
      <c r="I31" s="677"/>
      <c r="J31" s="678"/>
      <c r="K31" s="151"/>
      <c r="M31" s="106"/>
    </row>
    <row r="32" spans="1:14" s="56" customFormat="1">
      <c r="B32" s="668"/>
      <c r="C32" s="331"/>
      <c r="D32" s="457"/>
      <c r="E32" s="153"/>
      <c r="F32" s="676"/>
      <c r="G32" s="677"/>
      <c r="H32" s="677"/>
      <c r="I32" s="677"/>
      <c r="J32" s="678"/>
      <c r="K32" s="151"/>
      <c r="M32" s="106"/>
    </row>
    <row r="33" spans="2:13" s="56" customFormat="1" ht="16.5" thickBot="1">
      <c r="B33" s="668"/>
      <c r="C33" s="339"/>
      <c r="D33" s="340"/>
      <c r="E33" s="154"/>
      <c r="F33" s="468"/>
      <c r="G33" s="469"/>
      <c r="H33" s="469"/>
      <c r="I33" s="469"/>
      <c r="J33" s="470"/>
      <c r="K33" s="151"/>
      <c r="M33" s="106"/>
    </row>
    <row r="34" spans="2:13" s="56" customFormat="1" ht="16.5" thickBot="1">
      <c r="B34" s="669"/>
      <c r="C34" s="338"/>
      <c r="D34" s="338" t="s">
        <v>230</v>
      </c>
      <c r="E34" s="341"/>
      <c r="F34" s="471"/>
      <c r="G34" s="471"/>
      <c r="H34" s="471"/>
      <c r="I34" s="471"/>
      <c r="J34" s="472"/>
      <c r="K34" s="151"/>
      <c r="M34" s="106"/>
    </row>
    <row r="35" spans="2:13" s="56" customFormat="1">
      <c r="B35" s="667">
        <v>2024</v>
      </c>
      <c r="C35" s="330">
        <v>6932668</v>
      </c>
      <c r="D35" s="458" t="s">
        <v>765</v>
      </c>
      <c r="E35" s="412" t="s">
        <v>763</v>
      </c>
      <c r="F35" s="720"/>
      <c r="G35" s="721"/>
      <c r="H35" s="721"/>
      <c r="I35" s="721"/>
      <c r="J35" s="722"/>
      <c r="K35" s="151"/>
      <c r="M35" s="106"/>
    </row>
    <row r="36" spans="2:13" s="56" customFormat="1">
      <c r="B36" s="679"/>
      <c r="C36" s="331"/>
      <c r="D36" s="143"/>
      <c r="E36" s="153"/>
      <c r="F36" s="673"/>
      <c r="G36" s="674"/>
      <c r="H36" s="674"/>
      <c r="I36" s="674"/>
      <c r="J36" s="675"/>
      <c r="K36" s="151"/>
      <c r="L36" s="151"/>
      <c r="M36" s="106"/>
    </row>
    <row r="37" spans="2:13" s="56" customFormat="1">
      <c r="B37" s="679"/>
      <c r="C37" s="331"/>
      <c r="D37" s="457"/>
      <c r="E37" s="153"/>
      <c r="F37" s="673"/>
      <c r="G37" s="674"/>
      <c r="H37" s="674"/>
      <c r="I37" s="674"/>
      <c r="J37" s="675"/>
      <c r="K37" s="151"/>
      <c r="L37" s="151"/>
      <c r="M37" s="106"/>
    </row>
    <row r="38" spans="2:13" s="56" customFormat="1" ht="16.5" thickBot="1">
      <c r="B38" s="679"/>
      <c r="C38" s="339"/>
      <c r="D38" s="340"/>
      <c r="E38" s="154"/>
      <c r="F38" s="673"/>
      <c r="G38" s="674"/>
      <c r="H38" s="674"/>
      <c r="I38" s="674"/>
      <c r="J38" s="675"/>
      <c r="K38" s="151"/>
      <c r="L38" s="151"/>
      <c r="M38" s="106"/>
    </row>
    <row r="39" spans="2:13" s="56" customFormat="1" ht="16.5" thickBot="1">
      <c r="B39" s="669"/>
      <c r="C39" s="338"/>
      <c r="D39" s="338" t="s">
        <v>230</v>
      </c>
      <c r="E39" s="341"/>
      <c r="F39" s="342"/>
      <c r="G39" s="342"/>
      <c r="H39" s="342"/>
      <c r="I39" s="343"/>
      <c r="J39" s="344"/>
      <c r="K39" s="151"/>
      <c r="L39" s="151"/>
      <c r="M39" s="106"/>
    </row>
    <row r="40" spans="2:13" s="56" customFormat="1">
      <c r="B40" s="667">
        <v>2022</v>
      </c>
      <c r="C40" s="330">
        <v>631344</v>
      </c>
      <c r="D40" s="458" t="s">
        <v>737</v>
      </c>
      <c r="E40" s="412" t="s">
        <v>734</v>
      </c>
      <c r="F40" s="670"/>
      <c r="G40" s="671"/>
      <c r="H40" s="671"/>
      <c r="I40" s="671"/>
      <c r="J40" s="672"/>
      <c r="K40" s="151"/>
      <c r="L40" s="151"/>
      <c r="M40" s="106"/>
    </row>
    <row r="41" spans="2:13" s="56" customFormat="1">
      <c r="B41" s="668"/>
      <c r="C41" s="331"/>
      <c r="D41" s="143"/>
      <c r="E41" s="153"/>
      <c r="F41" s="673"/>
      <c r="G41" s="674"/>
      <c r="H41" s="674"/>
      <c r="I41" s="674"/>
      <c r="J41" s="675"/>
      <c r="K41" s="151"/>
      <c r="L41" s="151"/>
      <c r="M41" s="106"/>
    </row>
    <row r="42" spans="2:13" s="56" customFormat="1">
      <c r="B42" s="668"/>
      <c r="C42" s="331"/>
      <c r="D42" s="457"/>
      <c r="E42" s="153"/>
      <c r="F42" s="673"/>
      <c r="G42" s="674"/>
      <c r="H42" s="674"/>
      <c r="I42" s="674"/>
      <c r="J42" s="675"/>
      <c r="K42" s="151"/>
      <c r="L42" s="151"/>
      <c r="M42" s="106"/>
    </row>
    <row r="43" spans="2:13" s="56" customFormat="1" ht="16.5" thickBot="1">
      <c r="B43" s="668"/>
      <c r="C43" s="339"/>
      <c r="D43" s="340"/>
      <c r="E43" s="154"/>
      <c r="F43" s="673"/>
      <c r="G43" s="674"/>
      <c r="H43" s="674"/>
      <c r="I43" s="674"/>
      <c r="J43" s="675"/>
      <c r="K43" s="151"/>
      <c r="L43" s="151"/>
      <c r="M43" s="106"/>
    </row>
    <row r="44" spans="2:13" s="56" customFormat="1" ht="16.5" thickBot="1">
      <c r="B44" s="669"/>
      <c r="C44" s="338"/>
      <c r="D44" s="338" t="s">
        <v>230</v>
      </c>
      <c r="E44" s="341"/>
      <c r="F44" s="342"/>
      <c r="G44" s="342"/>
      <c r="H44" s="342"/>
      <c r="I44" s="343"/>
      <c r="J44" s="344"/>
      <c r="K44" s="151"/>
      <c r="L44" s="151"/>
      <c r="M44" s="106"/>
    </row>
    <row r="45" spans="2:13" s="56" customFormat="1">
      <c r="B45" s="667"/>
      <c r="C45" s="330"/>
      <c r="D45" s="458"/>
      <c r="E45" s="412"/>
      <c r="F45" s="670"/>
      <c r="G45" s="671"/>
      <c r="H45" s="671"/>
      <c r="I45" s="671"/>
      <c r="J45" s="672"/>
      <c r="K45" s="151"/>
      <c r="L45" s="151"/>
      <c r="M45" s="106"/>
    </row>
    <row r="46" spans="2:13" s="56" customFormat="1">
      <c r="B46" s="668"/>
      <c r="C46" s="331"/>
      <c r="D46" s="143"/>
      <c r="E46" s="153"/>
      <c r="F46" s="673"/>
      <c r="G46" s="674"/>
      <c r="H46" s="674"/>
      <c r="I46" s="674"/>
      <c r="J46" s="675"/>
      <c r="K46" s="151"/>
      <c r="L46" s="151"/>
      <c r="M46" s="106"/>
    </row>
    <row r="47" spans="2:13" s="56" customFormat="1">
      <c r="B47" s="668"/>
      <c r="C47" s="331"/>
      <c r="D47" s="457"/>
      <c r="E47" s="153"/>
      <c r="F47" s="673"/>
      <c r="G47" s="674"/>
      <c r="H47" s="674"/>
      <c r="I47" s="674"/>
      <c r="J47" s="675"/>
      <c r="K47" s="151"/>
      <c r="L47" s="151"/>
      <c r="M47" s="106"/>
    </row>
    <row r="48" spans="2:13" s="56" customFormat="1" ht="16.5" thickBot="1">
      <c r="B48" s="668"/>
      <c r="C48" s="339"/>
      <c r="D48" s="340"/>
      <c r="E48" s="154"/>
      <c r="F48" s="673"/>
      <c r="G48" s="674"/>
      <c r="H48" s="674"/>
      <c r="I48" s="674"/>
      <c r="J48" s="675"/>
      <c r="K48" s="151"/>
      <c r="L48" s="151"/>
      <c r="M48" s="106"/>
    </row>
    <row r="49" spans="2:13" s="56" customFormat="1" ht="16.5" thickBot="1">
      <c r="B49" s="669"/>
      <c r="C49" s="338"/>
      <c r="D49" s="338"/>
      <c r="E49" s="341"/>
      <c r="F49" s="342"/>
      <c r="G49" s="342"/>
      <c r="H49" s="342"/>
      <c r="I49" s="343"/>
      <c r="J49" s="344"/>
      <c r="K49" s="151"/>
      <c r="L49" s="151"/>
      <c r="M49" s="106"/>
    </row>
    <row r="50" spans="2:13">
      <c r="B50" s="667"/>
      <c r="C50" s="330"/>
      <c r="D50" s="458"/>
      <c r="E50" s="412"/>
      <c r="F50" s="670"/>
      <c r="G50" s="671"/>
      <c r="H50" s="671"/>
      <c r="I50" s="671"/>
      <c r="J50" s="672"/>
      <c r="K50" s="151"/>
      <c r="L50" s="151"/>
      <c r="M50" s="106"/>
    </row>
    <row r="51" spans="2:13">
      <c r="B51" s="668"/>
      <c r="C51" s="331"/>
      <c r="D51" s="143"/>
      <c r="E51" s="153"/>
      <c r="F51" s="673"/>
      <c r="G51" s="674"/>
      <c r="H51" s="674"/>
      <c r="I51" s="674"/>
      <c r="J51" s="675"/>
      <c r="K51" s="151"/>
      <c r="L51" s="151"/>
      <c r="M51" s="106"/>
    </row>
    <row r="52" spans="2:13">
      <c r="B52" s="668"/>
      <c r="C52" s="331"/>
      <c r="D52" s="457"/>
      <c r="E52" s="153"/>
      <c r="F52" s="673"/>
      <c r="G52" s="674"/>
      <c r="H52" s="674"/>
      <c r="I52" s="674"/>
      <c r="J52" s="675"/>
      <c r="K52" s="151"/>
      <c r="L52" s="151"/>
      <c r="M52" s="106"/>
    </row>
    <row r="53" spans="2:13" ht="16.5" thickBot="1">
      <c r="B53" s="668"/>
      <c r="C53" s="339"/>
      <c r="D53" s="340"/>
      <c r="E53" s="154"/>
      <c r="F53" s="673"/>
      <c r="G53" s="674"/>
      <c r="H53" s="674"/>
      <c r="I53" s="674"/>
      <c r="J53" s="675"/>
      <c r="K53" s="151"/>
      <c r="L53" s="151"/>
      <c r="M53" s="106"/>
    </row>
    <row r="54" spans="2:13" ht="16.5" thickBot="1">
      <c r="B54" s="669"/>
      <c r="C54" s="338"/>
      <c r="D54" s="338"/>
      <c r="E54" s="341"/>
      <c r="F54" s="342"/>
      <c r="G54" s="342"/>
      <c r="H54" s="342"/>
      <c r="I54" s="343"/>
      <c r="J54" s="344"/>
      <c r="K54" s="151"/>
      <c r="L54" s="151"/>
      <c r="M54" s="106"/>
    </row>
    <row r="55" spans="2:13">
      <c r="B55" s="667"/>
      <c r="C55" s="330"/>
      <c r="D55" s="142"/>
      <c r="E55" s="152"/>
      <c r="F55" s="670"/>
      <c r="G55" s="671"/>
      <c r="H55" s="671"/>
      <c r="I55" s="671"/>
      <c r="J55" s="672"/>
      <c r="K55" s="151"/>
      <c r="L55" s="151"/>
      <c r="M55" s="106"/>
    </row>
    <row r="56" spans="2:13">
      <c r="B56" s="668"/>
      <c r="C56" s="331"/>
      <c r="D56" s="143"/>
      <c r="E56" s="153"/>
      <c r="F56" s="673" t="s">
        <v>762</v>
      </c>
      <c r="G56" s="674"/>
      <c r="H56" s="674"/>
      <c r="I56" s="674"/>
      <c r="J56" s="675"/>
      <c r="K56" s="151"/>
      <c r="L56" s="151"/>
      <c r="M56" s="106"/>
    </row>
    <row r="57" spans="2:13">
      <c r="B57" s="668"/>
      <c r="C57" s="331"/>
      <c r="D57" s="457"/>
      <c r="E57" s="153"/>
      <c r="F57" s="673"/>
      <c r="G57" s="674"/>
      <c r="H57" s="674"/>
      <c r="I57" s="674"/>
      <c r="J57" s="675"/>
      <c r="K57" s="151"/>
      <c r="L57" s="151"/>
      <c r="M57" s="106"/>
    </row>
    <row r="58" spans="2:13" ht="16.5" thickBot="1">
      <c r="B58" s="668"/>
      <c r="C58" s="339"/>
      <c r="D58" s="340"/>
      <c r="E58" s="154"/>
      <c r="F58" s="673"/>
      <c r="G58" s="674"/>
      <c r="H58" s="674"/>
      <c r="I58" s="674"/>
      <c r="J58" s="675"/>
      <c r="K58" s="151"/>
      <c r="L58" s="151"/>
      <c r="M58" s="106"/>
    </row>
    <row r="59" spans="2:13" ht="16.5" thickBot="1">
      <c r="B59" s="669"/>
      <c r="C59" s="338"/>
      <c r="D59" s="338" t="s">
        <v>230</v>
      </c>
      <c r="E59" s="341"/>
      <c r="F59" s="342"/>
      <c r="G59" s="342"/>
      <c r="H59" s="342"/>
      <c r="I59" s="343"/>
      <c r="J59" s="344"/>
      <c r="K59" s="151"/>
      <c r="L59" s="151"/>
      <c r="M59" s="106"/>
    </row>
    <row r="60" spans="2:13">
      <c r="I60" s="16"/>
      <c r="J60" s="16"/>
    </row>
    <row r="61" spans="2:13">
      <c r="B61" s="13" t="s">
        <v>245</v>
      </c>
    </row>
  </sheetData>
  <mergeCells count="100">
    <mergeCell ref="B13:B15"/>
    <mergeCell ref="C13:C15"/>
    <mergeCell ref="D13:D15"/>
    <mergeCell ref="F38:J38"/>
    <mergeCell ref="F40:J40"/>
    <mergeCell ref="F36:J36"/>
    <mergeCell ref="H22:H24"/>
    <mergeCell ref="F35:J35"/>
    <mergeCell ref="J22:J24"/>
    <mergeCell ref="C22:C24"/>
    <mergeCell ref="E22:E24"/>
    <mergeCell ref="G22:G24"/>
    <mergeCell ref="I22:I24"/>
    <mergeCell ref="D22:D24"/>
    <mergeCell ref="F22:F24"/>
    <mergeCell ref="B22:B24"/>
    <mergeCell ref="B2:M2"/>
    <mergeCell ref="C7:F8"/>
    <mergeCell ref="B7:B9"/>
    <mergeCell ref="I7:M7"/>
    <mergeCell ref="K8:M8"/>
    <mergeCell ref="B6:M6"/>
    <mergeCell ref="G7:H8"/>
    <mergeCell ref="I8:J8"/>
    <mergeCell ref="L10:L12"/>
    <mergeCell ref="M22:M24"/>
    <mergeCell ref="K22:K24"/>
    <mergeCell ref="L22:L24"/>
    <mergeCell ref="L19:L21"/>
    <mergeCell ref="M19:M21"/>
    <mergeCell ref="J10:J12"/>
    <mergeCell ref="K10:K12"/>
    <mergeCell ref="B10:B12"/>
    <mergeCell ref="C10:C12"/>
    <mergeCell ref="D10:D12"/>
    <mergeCell ref="E10:E12"/>
    <mergeCell ref="F10:F12"/>
    <mergeCell ref="F13:F15"/>
    <mergeCell ref="G13:G15"/>
    <mergeCell ref="H13:H15"/>
    <mergeCell ref="I13:I15"/>
    <mergeCell ref="G10:G12"/>
    <mergeCell ref="H10:H12"/>
    <mergeCell ref="I10:I12"/>
    <mergeCell ref="J13:J15"/>
    <mergeCell ref="K13:K15"/>
    <mergeCell ref="L13:L15"/>
    <mergeCell ref="M13:M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E13:E15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B25:K25"/>
    <mergeCell ref="B26:J26"/>
    <mergeCell ref="B27:B29"/>
    <mergeCell ref="C27:D28"/>
    <mergeCell ref="E27:J28"/>
    <mergeCell ref="F29:J29"/>
    <mergeCell ref="B30:B34"/>
    <mergeCell ref="F32:J32"/>
    <mergeCell ref="B35:B39"/>
    <mergeCell ref="F37:J37"/>
    <mergeCell ref="B40:B44"/>
    <mergeCell ref="F42:J42"/>
    <mergeCell ref="F31:J31"/>
    <mergeCell ref="F41:J41"/>
    <mergeCell ref="F43:J43"/>
    <mergeCell ref="B45:B49"/>
    <mergeCell ref="F47:J47"/>
    <mergeCell ref="B50:B54"/>
    <mergeCell ref="F52:J52"/>
    <mergeCell ref="F53:J53"/>
    <mergeCell ref="F50:J50"/>
    <mergeCell ref="F51:J51"/>
    <mergeCell ref="F45:J45"/>
    <mergeCell ref="F46:J46"/>
    <mergeCell ref="F48:J48"/>
    <mergeCell ref="B55:B59"/>
    <mergeCell ref="F55:J55"/>
    <mergeCell ref="F56:J56"/>
    <mergeCell ref="F57:J57"/>
    <mergeCell ref="F58:J58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2026-04-27T09:29:47Z</cp:lastPrinted>
  <dcterms:created xsi:type="dcterms:W3CDTF">2013-03-12T08:27:17Z</dcterms:created>
  <dcterms:modified xsi:type="dcterms:W3CDTF">2026-04-27T09:30:28Z</dcterms:modified>
</cp:coreProperties>
</file>